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490" windowHeight="8175"/>
  </bookViews>
  <sheets>
    <sheet name="LB" sheetId="2" r:id="rId1"/>
    <sheet name="Reporte" sheetId="1" r:id="rId2"/>
    <sheet name="IngMyV" sheetId="8" r:id="rId3"/>
    <sheet name="Incert" sheetId="9" r:id="rId4"/>
    <sheet name="En-doc" sheetId="3" r:id="rId5"/>
    <sheet name="Prod-doc" sheetId="12" r:id="rId6"/>
    <sheet name="Precio" sheetId="13" r:id="rId7"/>
  </sheets>
  <externalReferences>
    <externalReference r:id="rId8"/>
  </externalReferences>
  <definedNames>
    <definedName name="_xlnm._FilterDatabase" localSheetId="0" hidden="1">LB!$B$4:$E$172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8" i="8" l="1"/>
  <c r="C8" i="8"/>
  <c r="G20" i="13" l="1"/>
  <c r="H20" i="13" s="1"/>
  <c r="H19" i="13"/>
  <c r="H21" i="13" s="1"/>
  <c r="K11" i="13"/>
  <c r="K12" i="13" s="1"/>
  <c r="K13" i="13" s="1"/>
  <c r="H11" i="13"/>
  <c r="K10" i="13"/>
  <c r="H10" i="13"/>
  <c r="G10" i="13"/>
  <c r="K9" i="13"/>
  <c r="J9" i="13"/>
  <c r="H9" i="13"/>
  <c r="G9" i="13"/>
  <c r="K8" i="13"/>
  <c r="J8" i="13"/>
  <c r="H8" i="13"/>
  <c r="G8" i="13"/>
  <c r="K7" i="13"/>
  <c r="J7" i="13"/>
  <c r="H7" i="13"/>
  <c r="G7" i="13"/>
  <c r="K6" i="13"/>
  <c r="J6" i="13"/>
  <c r="H6" i="13"/>
  <c r="G6" i="13"/>
  <c r="K5" i="13"/>
  <c r="J5" i="13"/>
  <c r="H5" i="13"/>
  <c r="G5" i="13"/>
  <c r="K4" i="13"/>
  <c r="J4" i="13"/>
  <c r="H4" i="13"/>
  <c r="H12" i="13" s="1"/>
  <c r="G4" i="13"/>
  <c r="G12" i="13" s="1"/>
  <c r="K3" i="13"/>
  <c r="J3" i="13"/>
  <c r="J10" i="13" s="1"/>
  <c r="J12" i="13" s="1"/>
  <c r="J13" i="13" s="1"/>
  <c r="G15" i="13" l="1"/>
  <c r="G16" i="13" s="1"/>
  <c r="G13" i="13"/>
  <c r="H15" i="13"/>
  <c r="H16" i="13" s="1"/>
  <c r="H13" i="13"/>
  <c r="G21" i="13"/>
  <c r="H17" i="13" l="1"/>
  <c r="E25" i="8" l="1"/>
  <c r="E26" i="8"/>
  <c r="E30" i="8"/>
  <c r="E31" i="8"/>
  <c r="E32" i="8"/>
  <c r="E33" i="8"/>
  <c r="D25" i="8"/>
  <c r="D26" i="8"/>
  <c r="D30" i="8"/>
  <c r="D31" i="8"/>
  <c r="D32" i="8"/>
  <c r="D33" i="8"/>
  <c r="D34" i="8"/>
  <c r="C24" i="8"/>
  <c r="C25" i="8"/>
  <c r="C27" i="8"/>
  <c r="C28" i="8"/>
  <c r="C29" i="8"/>
  <c r="C30" i="8"/>
  <c r="C32" i="8"/>
  <c r="C35" i="8"/>
  <c r="C36" i="8"/>
  <c r="C37" i="8"/>
  <c r="C38" i="8"/>
  <c r="C39" i="8"/>
  <c r="C23" i="8"/>
  <c r="B25" i="8"/>
  <c r="B27" i="8"/>
  <c r="B28" i="8"/>
  <c r="B30" i="8"/>
  <c r="B32" i="8"/>
  <c r="B35" i="8"/>
  <c r="B39" i="8"/>
  <c r="B23" i="8"/>
  <c r="K44" i="1"/>
  <c r="H19" i="12"/>
  <c r="AJ26" i="12"/>
  <c r="AI26" i="12"/>
  <c r="AH26" i="12"/>
  <c r="AG26" i="12"/>
  <c r="AF26" i="12"/>
  <c r="AE26" i="12"/>
  <c r="AD26" i="12"/>
  <c r="AC26" i="12"/>
  <c r="AB26" i="12"/>
  <c r="AA26" i="12"/>
  <c r="Z26" i="12"/>
  <c r="W26" i="12"/>
  <c r="V26" i="12"/>
  <c r="U26" i="12"/>
  <c r="T26" i="12"/>
  <c r="S26" i="12"/>
  <c r="R26" i="12"/>
  <c r="Q26" i="12"/>
  <c r="P26" i="12"/>
  <c r="O26" i="12"/>
  <c r="N26" i="12"/>
  <c r="K26" i="12"/>
  <c r="J26" i="12"/>
  <c r="I26" i="12"/>
  <c r="H26" i="12"/>
  <c r="G26" i="12"/>
  <c r="F26" i="12"/>
  <c r="E26" i="12"/>
  <c r="D26" i="12"/>
  <c r="C26" i="12"/>
  <c r="B26" i="12"/>
  <c r="AJ25" i="12"/>
  <c r="AI25" i="12"/>
  <c r="AH25" i="12"/>
  <c r="AG25" i="12"/>
  <c r="AF25" i="12"/>
  <c r="AE25" i="12"/>
  <c r="AD25" i="12"/>
  <c r="AC25" i="12"/>
  <c r="AB25" i="12"/>
  <c r="AA25" i="12"/>
  <c r="Z25" i="12"/>
  <c r="W25" i="12"/>
  <c r="V25" i="12"/>
  <c r="U25" i="12"/>
  <c r="T25" i="12"/>
  <c r="S25" i="12"/>
  <c r="R25" i="12"/>
  <c r="Q25" i="12"/>
  <c r="P25" i="12"/>
  <c r="O25" i="12"/>
  <c r="N25" i="12"/>
  <c r="K25" i="12"/>
  <c r="J25" i="12"/>
  <c r="I25" i="12"/>
  <c r="H25" i="12"/>
  <c r="G25" i="12"/>
  <c r="F25" i="12"/>
  <c r="E25" i="12"/>
  <c r="D25" i="12"/>
  <c r="C25" i="12"/>
  <c r="B25" i="12"/>
  <c r="AJ24" i="12"/>
  <c r="AI24" i="12"/>
  <c r="AH24" i="12"/>
  <c r="AG24" i="12"/>
  <c r="AF24" i="12"/>
  <c r="AE24" i="12"/>
  <c r="AD24" i="12"/>
  <c r="AC24" i="12"/>
  <c r="AB24" i="12"/>
  <c r="AA24" i="12"/>
  <c r="Z24" i="12"/>
  <c r="W24" i="12"/>
  <c r="V24" i="12"/>
  <c r="U24" i="12"/>
  <c r="T24" i="12"/>
  <c r="S24" i="12"/>
  <c r="R24" i="12"/>
  <c r="Q24" i="12"/>
  <c r="P24" i="12"/>
  <c r="O24" i="12"/>
  <c r="N24" i="12"/>
  <c r="K24" i="12"/>
  <c r="J24" i="12"/>
  <c r="I24" i="12"/>
  <c r="H24" i="12"/>
  <c r="G24" i="12"/>
  <c r="F24" i="12"/>
  <c r="E24" i="12"/>
  <c r="D24" i="12"/>
  <c r="C24" i="12"/>
  <c r="B24" i="12"/>
  <c r="AJ23" i="12"/>
  <c r="AI23" i="12"/>
  <c r="AH23" i="12"/>
  <c r="AG23" i="12"/>
  <c r="AF23" i="12"/>
  <c r="AE23" i="12"/>
  <c r="AD23" i="12"/>
  <c r="AC23" i="12"/>
  <c r="AB23" i="12"/>
  <c r="AA23" i="12"/>
  <c r="Z23" i="12"/>
  <c r="W23" i="12"/>
  <c r="V23" i="12"/>
  <c r="U23" i="12"/>
  <c r="T23" i="12"/>
  <c r="S23" i="12"/>
  <c r="R23" i="12"/>
  <c r="Q23" i="12"/>
  <c r="P23" i="12"/>
  <c r="O23" i="12"/>
  <c r="N23" i="12"/>
  <c r="K23" i="12"/>
  <c r="J23" i="12"/>
  <c r="I23" i="12"/>
  <c r="H23" i="12"/>
  <c r="G23" i="12"/>
  <c r="F23" i="12"/>
  <c r="E23" i="12"/>
  <c r="D23" i="12"/>
  <c r="C23" i="12"/>
  <c r="B23" i="12"/>
  <c r="AJ22" i="12"/>
  <c r="AI22" i="12"/>
  <c r="AH22" i="12"/>
  <c r="AG22" i="12"/>
  <c r="AF22" i="12"/>
  <c r="AE22" i="12"/>
  <c r="AD22" i="12"/>
  <c r="AC22" i="12"/>
  <c r="AB22" i="12"/>
  <c r="AA22" i="12"/>
  <c r="Z22" i="12"/>
  <c r="W22" i="12"/>
  <c r="V22" i="12"/>
  <c r="U22" i="12"/>
  <c r="T22" i="12"/>
  <c r="S22" i="12"/>
  <c r="R22" i="12"/>
  <c r="Q22" i="12"/>
  <c r="P22" i="12"/>
  <c r="O22" i="12"/>
  <c r="N22" i="12"/>
  <c r="K22" i="12"/>
  <c r="J22" i="12"/>
  <c r="I22" i="12"/>
  <c r="H22" i="12"/>
  <c r="G22" i="12"/>
  <c r="F22" i="12"/>
  <c r="E22" i="12"/>
  <c r="D22" i="12"/>
  <c r="C22" i="12"/>
  <c r="B22" i="12"/>
  <c r="AJ21" i="12"/>
  <c r="AI21" i="12"/>
  <c r="AH21" i="12"/>
  <c r="AG21" i="12"/>
  <c r="AF21" i="12"/>
  <c r="AE21" i="12"/>
  <c r="AD21" i="12"/>
  <c r="AC21" i="12"/>
  <c r="AB21" i="12"/>
  <c r="AA21" i="12"/>
  <c r="Z21" i="12"/>
  <c r="W21" i="12"/>
  <c r="V21" i="12"/>
  <c r="U21" i="12"/>
  <c r="T21" i="12"/>
  <c r="S21" i="12"/>
  <c r="R21" i="12"/>
  <c r="Q21" i="12"/>
  <c r="P21" i="12"/>
  <c r="O21" i="12"/>
  <c r="N21" i="12"/>
  <c r="K21" i="12"/>
  <c r="J21" i="12"/>
  <c r="I21" i="12"/>
  <c r="H21" i="12"/>
  <c r="G21" i="12"/>
  <c r="F21" i="12"/>
  <c r="E21" i="12"/>
  <c r="D21" i="12"/>
  <c r="C21" i="12"/>
  <c r="B21" i="12"/>
  <c r="AJ20" i="12"/>
  <c r="AI20" i="12"/>
  <c r="AH20" i="12"/>
  <c r="AG20" i="12"/>
  <c r="AF20" i="12"/>
  <c r="AE20" i="12"/>
  <c r="AD20" i="12"/>
  <c r="AC20" i="12"/>
  <c r="AB20" i="12"/>
  <c r="AA20" i="12"/>
  <c r="Z20" i="12"/>
  <c r="W20" i="12"/>
  <c r="V20" i="12"/>
  <c r="U20" i="12"/>
  <c r="T20" i="12"/>
  <c r="S20" i="12"/>
  <c r="R20" i="12"/>
  <c r="Q20" i="12"/>
  <c r="P20" i="12"/>
  <c r="O20" i="12"/>
  <c r="N20" i="12"/>
  <c r="K20" i="12"/>
  <c r="J20" i="12"/>
  <c r="I20" i="12"/>
  <c r="H20" i="12"/>
  <c r="G20" i="12"/>
  <c r="F20" i="12"/>
  <c r="E20" i="12"/>
  <c r="D20" i="12"/>
  <c r="C20" i="12"/>
  <c r="B20" i="12"/>
  <c r="AJ19" i="12"/>
  <c r="AI19" i="12"/>
  <c r="AH19" i="12"/>
  <c r="AG19" i="12"/>
  <c r="AF19" i="12"/>
  <c r="AE19" i="12"/>
  <c r="AD19" i="12"/>
  <c r="AC19" i="12"/>
  <c r="AB19" i="12"/>
  <c r="AA19" i="12"/>
  <c r="Z19" i="12"/>
  <c r="W19" i="12"/>
  <c r="V19" i="12"/>
  <c r="U19" i="12"/>
  <c r="T19" i="12"/>
  <c r="S19" i="12"/>
  <c r="R19" i="12"/>
  <c r="Q19" i="12"/>
  <c r="P19" i="12"/>
  <c r="O19" i="12"/>
  <c r="N19" i="12"/>
  <c r="K19" i="12"/>
  <c r="J19" i="12"/>
  <c r="I19" i="12"/>
  <c r="G19" i="12"/>
  <c r="F19" i="12"/>
  <c r="E19" i="12"/>
  <c r="D19" i="12"/>
  <c r="C19" i="12"/>
  <c r="B19" i="12"/>
  <c r="AJ18" i="12"/>
  <c r="AI18" i="12"/>
  <c r="AH18" i="12"/>
  <c r="AG18" i="12"/>
  <c r="AF18" i="12"/>
  <c r="AE18" i="12"/>
  <c r="AD18" i="12"/>
  <c r="AC18" i="12"/>
  <c r="AB18" i="12"/>
  <c r="AA18" i="12"/>
  <c r="Z18" i="12"/>
  <c r="W18" i="12"/>
  <c r="V18" i="12"/>
  <c r="U18" i="12"/>
  <c r="T18" i="12"/>
  <c r="S18" i="12"/>
  <c r="R18" i="12"/>
  <c r="Q18" i="12"/>
  <c r="P18" i="12"/>
  <c r="O18" i="12"/>
  <c r="N18" i="12"/>
  <c r="K18" i="12"/>
  <c r="J18" i="12"/>
  <c r="I18" i="12"/>
  <c r="H18" i="12"/>
  <c r="G18" i="12"/>
  <c r="F18" i="12"/>
  <c r="E18" i="12"/>
  <c r="D18" i="12"/>
  <c r="C18" i="12"/>
  <c r="B18" i="12"/>
  <c r="AJ17" i="12"/>
  <c r="AI17" i="12"/>
  <c r="AH17" i="12"/>
  <c r="AG17" i="12"/>
  <c r="AF17" i="12"/>
  <c r="AE17" i="12"/>
  <c r="AD17" i="12"/>
  <c r="AC17" i="12"/>
  <c r="AB17" i="12"/>
  <c r="AA17" i="12"/>
  <c r="Z17" i="12"/>
  <c r="W17" i="12"/>
  <c r="V17" i="12"/>
  <c r="U17" i="12"/>
  <c r="T17" i="12"/>
  <c r="S17" i="12"/>
  <c r="R17" i="12"/>
  <c r="Q17" i="12"/>
  <c r="P17" i="12"/>
  <c r="O17" i="12"/>
  <c r="N17" i="12"/>
  <c r="K17" i="12"/>
  <c r="J17" i="12"/>
  <c r="I17" i="12"/>
  <c r="H17" i="12"/>
  <c r="G17" i="12"/>
  <c r="F17" i="12"/>
  <c r="E17" i="12"/>
  <c r="D17" i="12"/>
  <c r="C17" i="12"/>
  <c r="B17" i="12"/>
  <c r="AJ16" i="12"/>
  <c r="AI16" i="12"/>
  <c r="AH16" i="12"/>
  <c r="AG16" i="12"/>
  <c r="AF16" i="12"/>
  <c r="AE16" i="12"/>
  <c r="AD16" i="12"/>
  <c r="AC16" i="12"/>
  <c r="AB16" i="12"/>
  <c r="AA16" i="12"/>
  <c r="Z16" i="12"/>
  <c r="W16" i="12"/>
  <c r="V16" i="12"/>
  <c r="U16" i="12"/>
  <c r="T16" i="12"/>
  <c r="S16" i="12"/>
  <c r="R16" i="12"/>
  <c r="Q16" i="12"/>
  <c r="P16" i="12"/>
  <c r="O16" i="12"/>
  <c r="N16" i="12"/>
  <c r="K16" i="12"/>
  <c r="J16" i="12"/>
  <c r="I16" i="12"/>
  <c r="H16" i="12"/>
  <c r="G16" i="12"/>
  <c r="F16" i="12"/>
  <c r="E16" i="12"/>
  <c r="D16" i="12"/>
  <c r="C16" i="12"/>
  <c r="B16" i="12"/>
  <c r="AJ15" i="12"/>
  <c r="AI15" i="12"/>
  <c r="AH15" i="12"/>
  <c r="AG15" i="12"/>
  <c r="AF15" i="12"/>
  <c r="AE15" i="12"/>
  <c r="AD15" i="12"/>
  <c r="AC15" i="12"/>
  <c r="AB15" i="12"/>
  <c r="AA15" i="12"/>
  <c r="Z15" i="12"/>
  <c r="W15" i="12"/>
  <c r="V15" i="12"/>
  <c r="U15" i="12"/>
  <c r="T15" i="12"/>
  <c r="S15" i="12"/>
  <c r="R15" i="12"/>
  <c r="Q15" i="12"/>
  <c r="P15" i="12"/>
  <c r="O15" i="12"/>
  <c r="N15" i="12"/>
  <c r="K15" i="12"/>
  <c r="J15" i="12"/>
  <c r="I15" i="12"/>
  <c r="H15" i="12"/>
  <c r="G15" i="12"/>
  <c r="F15" i="12"/>
  <c r="E15" i="12"/>
  <c r="D15" i="12"/>
  <c r="C15" i="12"/>
  <c r="B15" i="12"/>
  <c r="AJ14" i="12"/>
  <c r="AI14" i="12"/>
  <c r="AH14" i="12"/>
  <c r="AG14" i="12"/>
  <c r="AF14" i="12"/>
  <c r="AE14" i="12"/>
  <c r="AD14" i="12"/>
  <c r="AC14" i="12"/>
  <c r="AB14" i="12"/>
  <c r="AA14" i="12"/>
  <c r="Z14" i="12"/>
  <c r="W14" i="12"/>
  <c r="V14" i="12"/>
  <c r="U14" i="12"/>
  <c r="T14" i="12"/>
  <c r="S14" i="12"/>
  <c r="R14" i="12"/>
  <c r="Q14" i="12"/>
  <c r="P14" i="12"/>
  <c r="O14" i="12"/>
  <c r="N14" i="12"/>
  <c r="K14" i="12"/>
  <c r="J14" i="12"/>
  <c r="I14" i="12"/>
  <c r="H14" i="12"/>
  <c r="G14" i="12"/>
  <c r="F14" i="12"/>
  <c r="E14" i="12"/>
  <c r="D14" i="12"/>
  <c r="C14" i="12"/>
  <c r="B14" i="12"/>
  <c r="AJ13" i="12"/>
  <c r="AI13" i="12"/>
  <c r="AH13" i="12"/>
  <c r="AG13" i="12"/>
  <c r="AF13" i="12"/>
  <c r="AE13" i="12"/>
  <c r="AD13" i="12"/>
  <c r="AC13" i="12"/>
  <c r="AB13" i="12"/>
  <c r="AA13" i="12"/>
  <c r="Z13" i="12"/>
  <c r="W13" i="12"/>
  <c r="V13" i="12"/>
  <c r="U13" i="12"/>
  <c r="T13" i="12"/>
  <c r="S13" i="12"/>
  <c r="R13" i="12"/>
  <c r="Q13" i="12"/>
  <c r="P13" i="12"/>
  <c r="O13" i="12"/>
  <c r="N13" i="12"/>
  <c r="K13" i="12"/>
  <c r="J13" i="12"/>
  <c r="I13" i="12"/>
  <c r="H13" i="12"/>
  <c r="G13" i="12"/>
  <c r="F13" i="12"/>
  <c r="E13" i="12"/>
  <c r="D13" i="12"/>
  <c r="C13" i="12"/>
  <c r="B13" i="12"/>
  <c r="AJ12" i="12"/>
  <c r="AI12" i="12"/>
  <c r="AH12" i="12"/>
  <c r="AG12" i="12"/>
  <c r="AF12" i="12"/>
  <c r="AE12" i="12"/>
  <c r="AD12" i="12"/>
  <c r="AC12" i="12"/>
  <c r="AB12" i="12"/>
  <c r="AA12" i="12"/>
  <c r="Z12" i="12"/>
  <c r="W12" i="12"/>
  <c r="V12" i="12"/>
  <c r="U12" i="12"/>
  <c r="T12" i="12"/>
  <c r="S12" i="12"/>
  <c r="R12" i="12"/>
  <c r="Q12" i="12"/>
  <c r="P12" i="12"/>
  <c r="O12" i="12"/>
  <c r="N12" i="12"/>
  <c r="K12" i="12"/>
  <c r="J12" i="12"/>
  <c r="I12" i="12"/>
  <c r="H12" i="12"/>
  <c r="G12" i="12"/>
  <c r="F12" i="12"/>
  <c r="E12" i="12"/>
  <c r="D12" i="12"/>
  <c r="C12" i="12"/>
  <c r="B12" i="12"/>
  <c r="AJ11" i="12"/>
  <c r="AI11" i="12"/>
  <c r="AH11" i="12"/>
  <c r="AG11" i="12"/>
  <c r="AF11" i="12"/>
  <c r="AE11" i="12"/>
  <c r="AD11" i="12"/>
  <c r="AC11" i="12"/>
  <c r="AB11" i="12"/>
  <c r="AA11" i="12"/>
  <c r="Z11" i="12"/>
  <c r="W11" i="12"/>
  <c r="V11" i="12"/>
  <c r="U11" i="12"/>
  <c r="T11" i="12"/>
  <c r="S11" i="12"/>
  <c r="R11" i="12"/>
  <c r="Q11" i="12"/>
  <c r="P11" i="12"/>
  <c r="O11" i="12"/>
  <c r="N11" i="12"/>
  <c r="K11" i="12"/>
  <c r="J11" i="12"/>
  <c r="I11" i="12"/>
  <c r="H11" i="12"/>
  <c r="G11" i="12"/>
  <c r="F11" i="12"/>
  <c r="E11" i="12"/>
  <c r="D11" i="12"/>
  <c r="C11" i="12"/>
  <c r="B11" i="12"/>
  <c r="AJ10" i="12"/>
  <c r="AI10" i="12"/>
  <c r="AH10" i="12"/>
  <c r="AG10" i="12"/>
  <c r="AF10" i="12"/>
  <c r="AE10" i="12"/>
  <c r="AD10" i="12"/>
  <c r="AC10" i="12"/>
  <c r="AB10" i="12"/>
  <c r="AA10" i="12"/>
  <c r="Z10" i="12"/>
  <c r="W10" i="12"/>
  <c r="V10" i="12"/>
  <c r="U10" i="12"/>
  <c r="T10" i="12"/>
  <c r="S10" i="12"/>
  <c r="R10" i="12"/>
  <c r="Q10" i="12"/>
  <c r="P10" i="12"/>
  <c r="O10" i="12"/>
  <c r="N10" i="12"/>
  <c r="K10" i="12"/>
  <c r="J10" i="12"/>
  <c r="I10" i="12"/>
  <c r="H10" i="12"/>
  <c r="G10" i="12"/>
  <c r="F10" i="12"/>
  <c r="E10" i="12"/>
  <c r="D10" i="12"/>
  <c r="C10" i="12"/>
  <c r="B10" i="12"/>
  <c r="AJ9" i="12"/>
  <c r="AI9" i="12"/>
  <c r="AH9" i="12"/>
  <c r="AG9" i="12"/>
  <c r="AF9" i="12"/>
  <c r="AE9" i="12"/>
  <c r="AD9" i="12"/>
  <c r="AC9" i="12"/>
  <c r="AB9" i="12"/>
  <c r="AA9" i="12"/>
  <c r="Z9" i="12"/>
  <c r="W9" i="12"/>
  <c r="V9" i="12"/>
  <c r="U9" i="12"/>
  <c r="T9" i="12"/>
  <c r="S9" i="12"/>
  <c r="R9" i="12"/>
  <c r="Q9" i="12"/>
  <c r="P9" i="12"/>
  <c r="O9" i="12"/>
  <c r="N9" i="12"/>
  <c r="K9" i="12"/>
  <c r="J9" i="12"/>
  <c r="I9" i="12"/>
  <c r="H9" i="12"/>
  <c r="G9" i="12"/>
  <c r="F9" i="12"/>
  <c r="E9" i="12"/>
  <c r="D9" i="12"/>
  <c r="C9" i="12"/>
  <c r="B9" i="12"/>
  <c r="AJ8" i="12"/>
  <c r="AI8" i="12"/>
  <c r="AH8" i="12"/>
  <c r="AG8" i="12"/>
  <c r="AF8" i="12"/>
  <c r="AE8" i="12"/>
  <c r="AD8" i="12"/>
  <c r="AC8" i="12"/>
  <c r="AB8" i="12"/>
  <c r="AA8" i="12"/>
  <c r="Z8" i="12"/>
  <c r="W8" i="12"/>
  <c r="V8" i="12"/>
  <c r="U8" i="12"/>
  <c r="T8" i="12"/>
  <c r="S8" i="12"/>
  <c r="R8" i="12"/>
  <c r="Q8" i="12"/>
  <c r="P8" i="12"/>
  <c r="O8" i="12"/>
  <c r="N8" i="12"/>
  <c r="K8" i="12"/>
  <c r="J8" i="12"/>
  <c r="I8" i="12"/>
  <c r="H8" i="12"/>
  <c r="G8" i="12"/>
  <c r="F8" i="12"/>
  <c r="E8" i="12"/>
  <c r="D8" i="12"/>
  <c r="C8" i="12"/>
  <c r="B8" i="12"/>
  <c r="AJ7" i="12"/>
  <c r="AI7" i="12"/>
  <c r="AH7" i="12"/>
  <c r="AG7" i="12"/>
  <c r="AF7" i="12"/>
  <c r="AE7" i="12"/>
  <c r="AD7" i="12"/>
  <c r="AC7" i="12"/>
  <c r="AB7" i="12"/>
  <c r="AA7" i="12"/>
  <c r="Z7" i="12"/>
  <c r="W7" i="12"/>
  <c r="V7" i="12"/>
  <c r="U7" i="12"/>
  <c r="T7" i="12"/>
  <c r="S7" i="12"/>
  <c r="R7" i="12"/>
  <c r="Q7" i="12"/>
  <c r="P7" i="12"/>
  <c r="O7" i="12"/>
  <c r="N7" i="12"/>
  <c r="K7" i="12"/>
  <c r="J7" i="12"/>
  <c r="I7" i="12"/>
  <c r="H7" i="12"/>
  <c r="G7" i="12"/>
  <c r="F7" i="12"/>
  <c r="E7" i="12"/>
  <c r="D7" i="12"/>
  <c r="C7" i="12"/>
  <c r="B7" i="12"/>
  <c r="AJ6" i="12"/>
  <c r="AI6" i="12"/>
  <c r="AH6" i="12"/>
  <c r="AG6" i="12"/>
  <c r="AF6" i="12"/>
  <c r="AE6" i="12"/>
  <c r="AD6" i="12"/>
  <c r="AC6" i="12"/>
  <c r="AB6" i="12"/>
  <c r="AA6" i="12"/>
  <c r="Z6" i="12"/>
  <c r="W6" i="12"/>
  <c r="V6" i="12"/>
  <c r="U6" i="12"/>
  <c r="T6" i="12"/>
  <c r="S6" i="12"/>
  <c r="R6" i="12"/>
  <c r="Q6" i="12"/>
  <c r="P6" i="12"/>
  <c r="O6" i="12"/>
  <c r="N6" i="12"/>
  <c r="K6" i="12"/>
  <c r="J6" i="12"/>
  <c r="I6" i="12"/>
  <c r="H6" i="12"/>
  <c r="G6" i="12"/>
  <c r="F6" i="12"/>
  <c r="E6" i="12"/>
  <c r="D6" i="12"/>
  <c r="C6" i="12"/>
  <c r="B6" i="12"/>
  <c r="AJ5" i="12"/>
  <c r="AI5" i="12"/>
  <c r="AH5" i="12"/>
  <c r="AG5" i="12"/>
  <c r="AF5" i="12"/>
  <c r="AE5" i="12"/>
  <c r="AD5" i="12"/>
  <c r="AC5" i="12"/>
  <c r="AB5" i="12"/>
  <c r="AA5" i="12"/>
  <c r="Z5" i="12"/>
  <c r="W5" i="12"/>
  <c r="V5" i="12"/>
  <c r="U5" i="12"/>
  <c r="T5" i="12"/>
  <c r="S5" i="12"/>
  <c r="R5" i="12"/>
  <c r="Q5" i="12"/>
  <c r="P5" i="12"/>
  <c r="O5" i="12"/>
  <c r="N5" i="12"/>
  <c r="K5" i="12"/>
  <c r="J5" i="12"/>
  <c r="I5" i="12"/>
  <c r="H5" i="12"/>
  <c r="G5" i="12"/>
  <c r="F5" i="12"/>
  <c r="E5" i="12"/>
  <c r="D5" i="12"/>
  <c r="C5" i="12"/>
  <c r="B5" i="12"/>
  <c r="AJ4" i="12"/>
  <c r="AI4" i="12"/>
  <c r="AH4" i="12"/>
  <c r="AG4" i="12"/>
  <c r="AF4" i="12"/>
  <c r="AE4" i="12"/>
  <c r="AD4" i="12"/>
  <c r="AC4" i="12"/>
  <c r="AB4" i="12"/>
  <c r="AA4" i="12"/>
  <c r="Z4" i="12"/>
  <c r="W4" i="12"/>
  <c r="V4" i="12"/>
  <c r="U4" i="12"/>
  <c r="T4" i="12"/>
  <c r="S4" i="12"/>
  <c r="R4" i="12"/>
  <c r="Q4" i="12"/>
  <c r="P4" i="12"/>
  <c r="O4" i="12"/>
  <c r="N4" i="12"/>
  <c r="K4" i="12"/>
  <c r="J4" i="12"/>
  <c r="I4" i="12"/>
  <c r="H4" i="12"/>
  <c r="G4" i="12"/>
  <c r="F4" i="12"/>
  <c r="E4" i="12"/>
  <c r="D4" i="12"/>
  <c r="C4" i="12"/>
  <c r="B4" i="12"/>
  <c r="AJ3" i="12"/>
  <c r="AI3" i="12"/>
  <c r="AH3" i="12"/>
  <c r="AG3" i="12"/>
  <c r="AF3" i="12"/>
  <c r="AE3" i="12"/>
  <c r="AD3" i="12"/>
  <c r="AC3" i="12"/>
  <c r="AB3" i="12"/>
  <c r="AA3" i="12"/>
  <c r="Z3" i="12"/>
  <c r="W3" i="12"/>
  <c r="V3" i="12"/>
  <c r="U3" i="12"/>
  <c r="T3" i="12"/>
  <c r="S3" i="12"/>
  <c r="R3" i="12"/>
  <c r="Q3" i="12"/>
  <c r="P3" i="12"/>
  <c r="O3" i="12"/>
  <c r="N3" i="12"/>
  <c r="K3" i="12"/>
  <c r="J3" i="12"/>
  <c r="I3" i="12"/>
  <c r="H3" i="12"/>
  <c r="G3" i="12"/>
  <c r="F3" i="12"/>
  <c r="E3" i="12"/>
  <c r="D3" i="12"/>
  <c r="C3" i="12"/>
  <c r="B3" i="12"/>
  <c r="Y26" i="12"/>
  <c r="M26" i="12"/>
  <c r="Y25" i="12"/>
  <c r="M25" i="12"/>
  <c r="Y24" i="12"/>
  <c r="M24" i="12"/>
  <c r="Y23" i="12"/>
  <c r="M23" i="12"/>
  <c r="Y22" i="12"/>
  <c r="M22" i="12"/>
  <c r="Y21" i="12"/>
  <c r="M21" i="12"/>
  <c r="Y20" i="12"/>
  <c r="M20" i="12"/>
  <c r="Y19" i="12"/>
  <c r="M19" i="12"/>
  <c r="Y18" i="12"/>
  <c r="M18" i="12"/>
  <c r="Y17" i="12"/>
  <c r="M17" i="12"/>
  <c r="Y16" i="12"/>
  <c r="M16" i="12"/>
  <c r="Y15" i="12"/>
  <c r="M15" i="12"/>
  <c r="Y14" i="12"/>
  <c r="M14" i="12"/>
  <c r="Y13" i="12"/>
  <c r="M13" i="12"/>
  <c r="Y12" i="12"/>
  <c r="M12" i="12"/>
  <c r="Y11" i="12"/>
  <c r="M11" i="12"/>
  <c r="Y10" i="12"/>
  <c r="M10" i="12"/>
  <c r="Y9" i="12"/>
  <c r="M9" i="12"/>
  <c r="Y8" i="12"/>
  <c r="M8" i="12"/>
  <c r="Y7" i="12"/>
  <c r="M7" i="12"/>
  <c r="Y6" i="12"/>
  <c r="M6" i="12"/>
  <c r="Y5" i="12"/>
  <c r="M5" i="12"/>
  <c r="Y4" i="12"/>
  <c r="M4" i="12"/>
  <c r="Y3" i="12"/>
  <c r="M3" i="12"/>
  <c r="Z2" i="12"/>
  <c r="Y2" i="12"/>
  <c r="N2" i="12"/>
  <c r="M2" i="12"/>
  <c r="Y1" i="12"/>
  <c r="M1" i="12"/>
  <c r="Z2" i="3"/>
  <c r="Y2" i="3"/>
  <c r="Y3" i="3"/>
  <c r="Y4" i="3"/>
  <c r="Y5" i="3"/>
  <c r="Y6" i="3"/>
  <c r="Y7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1" i="3"/>
  <c r="N2" i="3"/>
  <c r="M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1" i="3"/>
  <c r="B4" i="3"/>
  <c r="C4" i="3"/>
  <c r="D4" i="3"/>
  <c r="E4" i="3"/>
  <c r="F4" i="3"/>
  <c r="G4" i="3"/>
  <c r="H4" i="3"/>
  <c r="I4" i="3"/>
  <c r="J4" i="3"/>
  <c r="K4" i="3"/>
  <c r="N4" i="3"/>
  <c r="O4" i="3"/>
  <c r="P4" i="3"/>
  <c r="Q4" i="3"/>
  <c r="R4" i="3"/>
  <c r="S4" i="3"/>
  <c r="T4" i="3"/>
  <c r="U4" i="3"/>
  <c r="V4" i="3"/>
  <c r="W4" i="3"/>
  <c r="Z4" i="3"/>
  <c r="AA4" i="3"/>
  <c r="AB4" i="3"/>
  <c r="AC4" i="3"/>
  <c r="AD4" i="3"/>
  <c r="AE4" i="3"/>
  <c r="AF4" i="3"/>
  <c r="AG4" i="3"/>
  <c r="AH4" i="3"/>
  <c r="AI4" i="3"/>
  <c r="AJ4" i="3"/>
  <c r="B5" i="3"/>
  <c r="C5" i="3"/>
  <c r="D5" i="3"/>
  <c r="E5" i="3"/>
  <c r="F5" i="3"/>
  <c r="G5" i="3"/>
  <c r="H5" i="3"/>
  <c r="I5" i="3"/>
  <c r="J5" i="3"/>
  <c r="K5" i="3"/>
  <c r="N5" i="3"/>
  <c r="O5" i="3"/>
  <c r="P5" i="3"/>
  <c r="Q5" i="3"/>
  <c r="R5" i="3"/>
  <c r="S5" i="3"/>
  <c r="T5" i="3"/>
  <c r="U5" i="3"/>
  <c r="V5" i="3"/>
  <c r="W5" i="3"/>
  <c r="Z5" i="3"/>
  <c r="AA5" i="3"/>
  <c r="AB5" i="3"/>
  <c r="AC5" i="3"/>
  <c r="AD5" i="3"/>
  <c r="AE5" i="3"/>
  <c r="AF5" i="3"/>
  <c r="AG5" i="3"/>
  <c r="AH5" i="3"/>
  <c r="AI5" i="3"/>
  <c r="AJ5" i="3"/>
  <c r="B6" i="3"/>
  <c r="C6" i="3"/>
  <c r="D6" i="3"/>
  <c r="E6" i="3"/>
  <c r="F6" i="3"/>
  <c r="G6" i="3"/>
  <c r="H6" i="3"/>
  <c r="I6" i="3"/>
  <c r="J6" i="3"/>
  <c r="K6" i="3"/>
  <c r="N6" i="3"/>
  <c r="O6" i="3"/>
  <c r="P6" i="3"/>
  <c r="Q6" i="3"/>
  <c r="R6" i="3"/>
  <c r="S6" i="3"/>
  <c r="T6" i="3"/>
  <c r="U6" i="3"/>
  <c r="V6" i="3"/>
  <c r="W6" i="3"/>
  <c r="Z6" i="3"/>
  <c r="AA6" i="3"/>
  <c r="AB6" i="3"/>
  <c r="AC6" i="3"/>
  <c r="AD6" i="3"/>
  <c r="AE6" i="3"/>
  <c r="AF6" i="3"/>
  <c r="AG6" i="3"/>
  <c r="AH6" i="3"/>
  <c r="AI6" i="3"/>
  <c r="AJ6" i="3"/>
  <c r="B7" i="3"/>
  <c r="C7" i="3"/>
  <c r="D7" i="3"/>
  <c r="E7" i="3"/>
  <c r="F7" i="3"/>
  <c r="G7" i="3"/>
  <c r="H7" i="3"/>
  <c r="I7" i="3"/>
  <c r="J7" i="3"/>
  <c r="K7" i="3"/>
  <c r="N7" i="3"/>
  <c r="O7" i="3"/>
  <c r="P7" i="3"/>
  <c r="Q7" i="3"/>
  <c r="R7" i="3"/>
  <c r="S7" i="3"/>
  <c r="T7" i="3"/>
  <c r="U7" i="3"/>
  <c r="V7" i="3"/>
  <c r="W7" i="3"/>
  <c r="Z7" i="3"/>
  <c r="AA7" i="3"/>
  <c r="AB7" i="3"/>
  <c r="AC7" i="3"/>
  <c r="AD7" i="3"/>
  <c r="AE7" i="3"/>
  <c r="AF7" i="3"/>
  <c r="AG7" i="3"/>
  <c r="AH7" i="3"/>
  <c r="AI7" i="3"/>
  <c r="AJ7" i="3"/>
  <c r="B8" i="3"/>
  <c r="C8" i="3"/>
  <c r="D8" i="3"/>
  <c r="E8" i="3"/>
  <c r="F8" i="3"/>
  <c r="G8" i="3"/>
  <c r="H8" i="3"/>
  <c r="I8" i="3"/>
  <c r="J8" i="3"/>
  <c r="K8" i="3"/>
  <c r="N8" i="3"/>
  <c r="O8" i="3"/>
  <c r="P8" i="3"/>
  <c r="Q8" i="3"/>
  <c r="R8" i="3"/>
  <c r="S8" i="3"/>
  <c r="T8" i="3"/>
  <c r="U8" i="3"/>
  <c r="V8" i="3"/>
  <c r="W8" i="3"/>
  <c r="Z8" i="3"/>
  <c r="AA8" i="3"/>
  <c r="AB8" i="3"/>
  <c r="AC8" i="3"/>
  <c r="AD8" i="3"/>
  <c r="AE8" i="3"/>
  <c r="AF8" i="3"/>
  <c r="AG8" i="3"/>
  <c r="AH8" i="3"/>
  <c r="AI8" i="3"/>
  <c r="AJ8" i="3"/>
  <c r="B9" i="3"/>
  <c r="C9" i="3"/>
  <c r="D9" i="3"/>
  <c r="E9" i="3"/>
  <c r="F9" i="3"/>
  <c r="G9" i="3"/>
  <c r="H9" i="3"/>
  <c r="I9" i="3"/>
  <c r="J9" i="3"/>
  <c r="K9" i="3"/>
  <c r="N9" i="3"/>
  <c r="O9" i="3"/>
  <c r="P9" i="3"/>
  <c r="Q9" i="3"/>
  <c r="R9" i="3"/>
  <c r="S9" i="3"/>
  <c r="T9" i="3"/>
  <c r="U9" i="3"/>
  <c r="V9" i="3"/>
  <c r="W9" i="3"/>
  <c r="Z9" i="3"/>
  <c r="AA9" i="3"/>
  <c r="AB9" i="3"/>
  <c r="AC9" i="3"/>
  <c r="AD9" i="3"/>
  <c r="AE9" i="3"/>
  <c r="AF9" i="3"/>
  <c r="AG9" i="3"/>
  <c r="AH9" i="3"/>
  <c r="AI9" i="3"/>
  <c r="AJ9" i="3"/>
  <c r="B10" i="3"/>
  <c r="C10" i="3"/>
  <c r="D10" i="3"/>
  <c r="E10" i="3"/>
  <c r="F10" i="3"/>
  <c r="G10" i="3"/>
  <c r="H10" i="3"/>
  <c r="I10" i="3"/>
  <c r="J10" i="3"/>
  <c r="K10" i="3"/>
  <c r="N10" i="3"/>
  <c r="O10" i="3"/>
  <c r="P10" i="3"/>
  <c r="Q10" i="3"/>
  <c r="R10" i="3"/>
  <c r="S10" i="3"/>
  <c r="T10" i="3"/>
  <c r="U10" i="3"/>
  <c r="V10" i="3"/>
  <c r="W10" i="3"/>
  <c r="Z10" i="3"/>
  <c r="AA10" i="3"/>
  <c r="AB10" i="3"/>
  <c r="AC10" i="3"/>
  <c r="AD10" i="3"/>
  <c r="AE10" i="3"/>
  <c r="AF10" i="3"/>
  <c r="AG10" i="3"/>
  <c r="AH10" i="3"/>
  <c r="AI10" i="3"/>
  <c r="AJ10" i="3"/>
  <c r="B11" i="3"/>
  <c r="C11" i="3"/>
  <c r="D11" i="3"/>
  <c r="E11" i="3"/>
  <c r="F11" i="3"/>
  <c r="G11" i="3"/>
  <c r="H11" i="3"/>
  <c r="I11" i="3"/>
  <c r="J11" i="3"/>
  <c r="K11" i="3"/>
  <c r="N11" i="3"/>
  <c r="O11" i="3"/>
  <c r="P11" i="3"/>
  <c r="Q11" i="3"/>
  <c r="R11" i="3"/>
  <c r="S11" i="3"/>
  <c r="T11" i="3"/>
  <c r="U11" i="3"/>
  <c r="V11" i="3"/>
  <c r="W11" i="3"/>
  <c r="Z11" i="3"/>
  <c r="AA11" i="3"/>
  <c r="AB11" i="3"/>
  <c r="AC11" i="3"/>
  <c r="AD11" i="3"/>
  <c r="AE11" i="3"/>
  <c r="AF11" i="3"/>
  <c r="AG11" i="3"/>
  <c r="AH11" i="3"/>
  <c r="AI11" i="3"/>
  <c r="AJ11" i="3"/>
  <c r="B12" i="3"/>
  <c r="C12" i="3"/>
  <c r="D12" i="3"/>
  <c r="E12" i="3"/>
  <c r="F12" i="3"/>
  <c r="G12" i="3"/>
  <c r="H12" i="3"/>
  <c r="I12" i="3"/>
  <c r="J12" i="3"/>
  <c r="K12" i="3"/>
  <c r="N12" i="3"/>
  <c r="O12" i="3"/>
  <c r="P12" i="3"/>
  <c r="Q12" i="3"/>
  <c r="R12" i="3"/>
  <c r="S12" i="3"/>
  <c r="T12" i="3"/>
  <c r="U12" i="3"/>
  <c r="V12" i="3"/>
  <c r="W12" i="3"/>
  <c r="Z12" i="3"/>
  <c r="AA12" i="3"/>
  <c r="AB12" i="3"/>
  <c r="AC12" i="3"/>
  <c r="AD12" i="3"/>
  <c r="AE12" i="3"/>
  <c r="AF12" i="3"/>
  <c r="AG12" i="3"/>
  <c r="AH12" i="3"/>
  <c r="AI12" i="3"/>
  <c r="AJ12" i="3"/>
  <c r="B13" i="3"/>
  <c r="C13" i="3"/>
  <c r="D13" i="3"/>
  <c r="E13" i="3"/>
  <c r="F13" i="3"/>
  <c r="G13" i="3"/>
  <c r="H13" i="3"/>
  <c r="I13" i="3"/>
  <c r="J13" i="3"/>
  <c r="K13" i="3"/>
  <c r="N13" i="3"/>
  <c r="O13" i="3"/>
  <c r="P13" i="3"/>
  <c r="Q13" i="3"/>
  <c r="R13" i="3"/>
  <c r="S13" i="3"/>
  <c r="T13" i="3"/>
  <c r="U13" i="3"/>
  <c r="V13" i="3"/>
  <c r="W13" i="3"/>
  <c r="Z13" i="3"/>
  <c r="AA13" i="3"/>
  <c r="AB13" i="3"/>
  <c r="AC13" i="3"/>
  <c r="AD13" i="3"/>
  <c r="AE13" i="3"/>
  <c r="AF13" i="3"/>
  <c r="AG13" i="3"/>
  <c r="AH13" i="3"/>
  <c r="AI13" i="3"/>
  <c r="AJ13" i="3"/>
  <c r="B14" i="3"/>
  <c r="C14" i="3"/>
  <c r="D14" i="3"/>
  <c r="E14" i="3"/>
  <c r="F14" i="3"/>
  <c r="G14" i="3"/>
  <c r="H14" i="3"/>
  <c r="I14" i="3"/>
  <c r="J14" i="3"/>
  <c r="K14" i="3"/>
  <c r="N14" i="3"/>
  <c r="O14" i="3"/>
  <c r="P14" i="3"/>
  <c r="Q14" i="3"/>
  <c r="R14" i="3"/>
  <c r="S14" i="3"/>
  <c r="T14" i="3"/>
  <c r="U14" i="3"/>
  <c r="V14" i="3"/>
  <c r="W14" i="3"/>
  <c r="Z14" i="3"/>
  <c r="AA14" i="3"/>
  <c r="AB14" i="3"/>
  <c r="AC14" i="3"/>
  <c r="AD14" i="3"/>
  <c r="AE14" i="3"/>
  <c r="AF14" i="3"/>
  <c r="AG14" i="3"/>
  <c r="AH14" i="3"/>
  <c r="AI14" i="3"/>
  <c r="AJ14" i="3"/>
  <c r="B15" i="3"/>
  <c r="C15" i="3"/>
  <c r="D15" i="3"/>
  <c r="E15" i="3"/>
  <c r="F15" i="3"/>
  <c r="G15" i="3"/>
  <c r="H15" i="3"/>
  <c r="I15" i="3"/>
  <c r="J15" i="3"/>
  <c r="K15" i="3"/>
  <c r="N15" i="3"/>
  <c r="O15" i="3"/>
  <c r="P15" i="3"/>
  <c r="Q15" i="3"/>
  <c r="R15" i="3"/>
  <c r="S15" i="3"/>
  <c r="T15" i="3"/>
  <c r="U15" i="3"/>
  <c r="V15" i="3"/>
  <c r="W15" i="3"/>
  <c r="Z15" i="3"/>
  <c r="AA15" i="3"/>
  <c r="AB15" i="3"/>
  <c r="AC15" i="3"/>
  <c r="AD15" i="3"/>
  <c r="AE15" i="3"/>
  <c r="AF15" i="3"/>
  <c r="AG15" i="3"/>
  <c r="AH15" i="3"/>
  <c r="AI15" i="3"/>
  <c r="AJ15" i="3"/>
  <c r="B16" i="3"/>
  <c r="C16" i="3"/>
  <c r="D16" i="3"/>
  <c r="E16" i="3"/>
  <c r="F16" i="3"/>
  <c r="G16" i="3"/>
  <c r="H16" i="3"/>
  <c r="I16" i="3"/>
  <c r="J16" i="3"/>
  <c r="K16" i="3"/>
  <c r="N16" i="3"/>
  <c r="O16" i="3"/>
  <c r="P16" i="3"/>
  <c r="Q16" i="3"/>
  <c r="R16" i="3"/>
  <c r="S16" i="3"/>
  <c r="T16" i="3"/>
  <c r="U16" i="3"/>
  <c r="V16" i="3"/>
  <c r="W16" i="3"/>
  <c r="Z16" i="3"/>
  <c r="AA16" i="3"/>
  <c r="AB16" i="3"/>
  <c r="AC16" i="3"/>
  <c r="AD16" i="3"/>
  <c r="AE16" i="3"/>
  <c r="AF16" i="3"/>
  <c r="AG16" i="3"/>
  <c r="AH16" i="3"/>
  <c r="AI16" i="3"/>
  <c r="AJ16" i="3"/>
  <c r="B17" i="3"/>
  <c r="C17" i="3"/>
  <c r="D17" i="3"/>
  <c r="E17" i="3"/>
  <c r="F17" i="3"/>
  <c r="G17" i="3"/>
  <c r="H17" i="3"/>
  <c r="I17" i="3"/>
  <c r="J17" i="3"/>
  <c r="K17" i="3"/>
  <c r="N17" i="3"/>
  <c r="O17" i="3"/>
  <c r="P17" i="3"/>
  <c r="Q17" i="3"/>
  <c r="R17" i="3"/>
  <c r="S17" i="3"/>
  <c r="T17" i="3"/>
  <c r="U17" i="3"/>
  <c r="V17" i="3"/>
  <c r="W17" i="3"/>
  <c r="Z17" i="3"/>
  <c r="AA17" i="3"/>
  <c r="AB17" i="3"/>
  <c r="AC17" i="3"/>
  <c r="AD17" i="3"/>
  <c r="AE17" i="3"/>
  <c r="AF17" i="3"/>
  <c r="AG17" i="3"/>
  <c r="AH17" i="3"/>
  <c r="AI17" i="3"/>
  <c r="AJ17" i="3"/>
  <c r="B18" i="3"/>
  <c r="C18" i="3"/>
  <c r="D18" i="3"/>
  <c r="E18" i="3"/>
  <c r="F18" i="3"/>
  <c r="G18" i="3"/>
  <c r="H18" i="3"/>
  <c r="I18" i="3"/>
  <c r="J18" i="3"/>
  <c r="K18" i="3"/>
  <c r="N18" i="3"/>
  <c r="O18" i="3"/>
  <c r="P18" i="3"/>
  <c r="Q18" i="3"/>
  <c r="R18" i="3"/>
  <c r="S18" i="3"/>
  <c r="T18" i="3"/>
  <c r="U18" i="3"/>
  <c r="V18" i="3"/>
  <c r="W18" i="3"/>
  <c r="Z18" i="3"/>
  <c r="AA18" i="3"/>
  <c r="AB18" i="3"/>
  <c r="AC18" i="3"/>
  <c r="AD18" i="3"/>
  <c r="AE18" i="3"/>
  <c r="AF18" i="3"/>
  <c r="AG18" i="3"/>
  <c r="AH18" i="3"/>
  <c r="AI18" i="3"/>
  <c r="AJ18" i="3"/>
  <c r="B19" i="3"/>
  <c r="C19" i="3"/>
  <c r="D19" i="3"/>
  <c r="E19" i="3"/>
  <c r="F19" i="3"/>
  <c r="G19" i="3"/>
  <c r="H19" i="3"/>
  <c r="I19" i="3"/>
  <c r="J19" i="3"/>
  <c r="K19" i="3"/>
  <c r="N19" i="3"/>
  <c r="O19" i="3"/>
  <c r="P19" i="3"/>
  <c r="Q19" i="3"/>
  <c r="R19" i="3"/>
  <c r="S19" i="3"/>
  <c r="T19" i="3"/>
  <c r="U19" i="3"/>
  <c r="V19" i="3"/>
  <c r="W19" i="3"/>
  <c r="Z19" i="3"/>
  <c r="AA19" i="3"/>
  <c r="AB19" i="3"/>
  <c r="AC19" i="3"/>
  <c r="AD19" i="3"/>
  <c r="AE19" i="3"/>
  <c r="AF19" i="3"/>
  <c r="AG19" i="3"/>
  <c r="AH19" i="3"/>
  <c r="AI19" i="3"/>
  <c r="AJ19" i="3"/>
  <c r="B20" i="3"/>
  <c r="C20" i="3"/>
  <c r="D20" i="3"/>
  <c r="E20" i="3"/>
  <c r="F20" i="3"/>
  <c r="G20" i="3"/>
  <c r="H20" i="3"/>
  <c r="I20" i="3"/>
  <c r="J20" i="3"/>
  <c r="K20" i="3"/>
  <c r="N20" i="3"/>
  <c r="O20" i="3"/>
  <c r="P20" i="3"/>
  <c r="Q20" i="3"/>
  <c r="R20" i="3"/>
  <c r="S20" i="3"/>
  <c r="T20" i="3"/>
  <c r="U20" i="3"/>
  <c r="V20" i="3"/>
  <c r="W20" i="3"/>
  <c r="Z20" i="3"/>
  <c r="AA20" i="3"/>
  <c r="AB20" i="3"/>
  <c r="AC20" i="3"/>
  <c r="AD20" i="3"/>
  <c r="AE20" i="3"/>
  <c r="AF20" i="3"/>
  <c r="AG20" i="3"/>
  <c r="AH20" i="3"/>
  <c r="AI20" i="3"/>
  <c r="AJ20" i="3"/>
  <c r="B21" i="3"/>
  <c r="C21" i="3"/>
  <c r="D21" i="3"/>
  <c r="E21" i="3"/>
  <c r="F21" i="3"/>
  <c r="G21" i="3"/>
  <c r="H21" i="3"/>
  <c r="I21" i="3"/>
  <c r="J21" i="3"/>
  <c r="K21" i="3"/>
  <c r="N21" i="3"/>
  <c r="O21" i="3"/>
  <c r="P21" i="3"/>
  <c r="Q21" i="3"/>
  <c r="R21" i="3"/>
  <c r="S21" i="3"/>
  <c r="T21" i="3"/>
  <c r="U21" i="3"/>
  <c r="V21" i="3"/>
  <c r="W21" i="3"/>
  <c r="Z21" i="3"/>
  <c r="AA21" i="3"/>
  <c r="AB21" i="3"/>
  <c r="AC21" i="3"/>
  <c r="AD21" i="3"/>
  <c r="AE21" i="3"/>
  <c r="AF21" i="3"/>
  <c r="AG21" i="3"/>
  <c r="AH21" i="3"/>
  <c r="AI21" i="3"/>
  <c r="AJ21" i="3"/>
  <c r="B22" i="3"/>
  <c r="C22" i="3"/>
  <c r="D22" i="3"/>
  <c r="E22" i="3"/>
  <c r="F22" i="3"/>
  <c r="G22" i="3"/>
  <c r="H22" i="3"/>
  <c r="I22" i="3"/>
  <c r="J22" i="3"/>
  <c r="K22" i="3"/>
  <c r="N22" i="3"/>
  <c r="O22" i="3"/>
  <c r="P22" i="3"/>
  <c r="Q22" i="3"/>
  <c r="R22" i="3"/>
  <c r="S22" i="3"/>
  <c r="T22" i="3"/>
  <c r="U22" i="3"/>
  <c r="V22" i="3"/>
  <c r="W22" i="3"/>
  <c r="Z22" i="3"/>
  <c r="AA22" i="3"/>
  <c r="AB22" i="3"/>
  <c r="AC22" i="3"/>
  <c r="AD22" i="3"/>
  <c r="AE22" i="3"/>
  <c r="AF22" i="3"/>
  <c r="AG22" i="3"/>
  <c r="AH22" i="3"/>
  <c r="AI22" i="3"/>
  <c r="AJ22" i="3"/>
  <c r="B23" i="3"/>
  <c r="C23" i="3"/>
  <c r="D23" i="3"/>
  <c r="E23" i="3"/>
  <c r="F23" i="3"/>
  <c r="G23" i="3"/>
  <c r="H23" i="3"/>
  <c r="I23" i="3"/>
  <c r="J23" i="3"/>
  <c r="K23" i="3"/>
  <c r="N23" i="3"/>
  <c r="O23" i="3"/>
  <c r="P23" i="3"/>
  <c r="Q23" i="3"/>
  <c r="R23" i="3"/>
  <c r="S23" i="3"/>
  <c r="T23" i="3"/>
  <c r="U23" i="3"/>
  <c r="V23" i="3"/>
  <c r="W23" i="3"/>
  <c r="Z23" i="3"/>
  <c r="AA23" i="3"/>
  <c r="AB23" i="3"/>
  <c r="AC23" i="3"/>
  <c r="AD23" i="3"/>
  <c r="AE23" i="3"/>
  <c r="AF23" i="3"/>
  <c r="AG23" i="3"/>
  <c r="AH23" i="3"/>
  <c r="AI23" i="3"/>
  <c r="AJ23" i="3"/>
  <c r="B24" i="3"/>
  <c r="C24" i="3"/>
  <c r="D24" i="3"/>
  <c r="E24" i="3"/>
  <c r="F24" i="3"/>
  <c r="G24" i="3"/>
  <c r="H24" i="3"/>
  <c r="I24" i="3"/>
  <c r="J24" i="3"/>
  <c r="K24" i="3"/>
  <c r="N24" i="3"/>
  <c r="O24" i="3"/>
  <c r="P24" i="3"/>
  <c r="Q24" i="3"/>
  <c r="R24" i="3"/>
  <c r="S24" i="3"/>
  <c r="T24" i="3"/>
  <c r="U24" i="3"/>
  <c r="V24" i="3"/>
  <c r="W24" i="3"/>
  <c r="Z24" i="3"/>
  <c r="AA24" i="3"/>
  <c r="AB24" i="3"/>
  <c r="AC24" i="3"/>
  <c r="AD24" i="3"/>
  <c r="AE24" i="3"/>
  <c r="AF24" i="3"/>
  <c r="AG24" i="3"/>
  <c r="AH24" i="3"/>
  <c r="AI24" i="3"/>
  <c r="AJ24" i="3"/>
  <c r="B25" i="3"/>
  <c r="C25" i="3"/>
  <c r="D25" i="3"/>
  <c r="E25" i="3"/>
  <c r="F25" i="3"/>
  <c r="G25" i="3"/>
  <c r="H25" i="3"/>
  <c r="I25" i="3"/>
  <c r="J25" i="3"/>
  <c r="K25" i="3"/>
  <c r="N25" i="3"/>
  <c r="O25" i="3"/>
  <c r="P25" i="3"/>
  <c r="Q25" i="3"/>
  <c r="R25" i="3"/>
  <c r="S25" i="3"/>
  <c r="T25" i="3"/>
  <c r="U25" i="3"/>
  <c r="V25" i="3"/>
  <c r="W25" i="3"/>
  <c r="Z25" i="3"/>
  <c r="AA25" i="3"/>
  <c r="AB25" i="3"/>
  <c r="AC25" i="3"/>
  <c r="AD25" i="3"/>
  <c r="AE25" i="3"/>
  <c r="AF25" i="3"/>
  <c r="AG25" i="3"/>
  <c r="AH25" i="3"/>
  <c r="AI25" i="3"/>
  <c r="AJ25" i="3"/>
  <c r="B26" i="3"/>
  <c r="C26" i="3"/>
  <c r="D26" i="3"/>
  <c r="E26" i="3"/>
  <c r="F26" i="3"/>
  <c r="G26" i="3"/>
  <c r="H26" i="3"/>
  <c r="I26" i="3"/>
  <c r="J26" i="3"/>
  <c r="K26" i="3"/>
  <c r="N26" i="3"/>
  <c r="O26" i="3"/>
  <c r="P26" i="3"/>
  <c r="Q26" i="3"/>
  <c r="R26" i="3"/>
  <c r="S26" i="3"/>
  <c r="T26" i="3"/>
  <c r="U26" i="3"/>
  <c r="V26" i="3"/>
  <c r="W26" i="3"/>
  <c r="Z26" i="3"/>
  <c r="AA26" i="3"/>
  <c r="AB26" i="3"/>
  <c r="AC26" i="3"/>
  <c r="AD26" i="3"/>
  <c r="AE26" i="3"/>
  <c r="AF26" i="3"/>
  <c r="AG26" i="3"/>
  <c r="AH26" i="3"/>
  <c r="AI26" i="3"/>
  <c r="AJ26" i="3"/>
  <c r="F3" i="3"/>
  <c r="G3" i="3"/>
  <c r="H3" i="3"/>
  <c r="I3" i="3"/>
  <c r="J3" i="3"/>
  <c r="K3" i="3"/>
  <c r="N3" i="3"/>
  <c r="O3" i="3"/>
  <c r="P3" i="3"/>
  <c r="Q3" i="3"/>
  <c r="R3" i="3"/>
  <c r="S3" i="3"/>
  <c r="T3" i="3"/>
  <c r="U3" i="3"/>
  <c r="V3" i="3"/>
  <c r="W3" i="3"/>
  <c r="Z3" i="3"/>
  <c r="AA3" i="3"/>
  <c r="AB3" i="3"/>
  <c r="AC3" i="3"/>
  <c r="AD3" i="3"/>
  <c r="AE3" i="3"/>
  <c r="AF3" i="3"/>
  <c r="AG3" i="3"/>
  <c r="AH3" i="3"/>
  <c r="AI3" i="3"/>
  <c r="AJ3" i="3"/>
  <c r="D3" i="3"/>
  <c r="E3" i="3"/>
  <c r="C3" i="3"/>
  <c r="B3" i="3"/>
  <c r="L11" i="2" l="1"/>
  <c r="K11" i="2"/>
  <c r="K42" i="1" s="1"/>
  <c r="L10" i="2"/>
  <c r="K10" i="2"/>
  <c r="K43" i="1" s="1"/>
  <c r="B6" i="1" l="1"/>
  <c r="C6" i="1"/>
  <c r="B7" i="1"/>
  <c r="C7" i="1"/>
  <c r="B8" i="1"/>
  <c r="C8" i="1"/>
  <c r="B9" i="1"/>
  <c r="C9" i="1"/>
  <c r="B10" i="1"/>
  <c r="C10" i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B22" i="1"/>
  <c r="C22" i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B42" i="1"/>
  <c r="C42" i="1"/>
  <c r="B43" i="1"/>
  <c r="C43" i="1"/>
  <c r="B44" i="1"/>
  <c r="C44" i="1"/>
  <c r="B45" i="1"/>
  <c r="C45" i="1"/>
  <c r="B46" i="1"/>
  <c r="C46" i="1"/>
  <c r="B47" i="1"/>
  <c r="C47" i="1"/>
  <c r="B48" i="1"/>
  <c r="C48" i="1"/>
  <c r="B49" i="1"/>
  <c r="C49" i="1"/>
  <c r="B50" i="1"/>
  <c r="C50" i="1"/>
  <c r="B51" i="1"/>
  <c r="C51" i="1"/>
  <c r="B52" i="1"/>
  <c r="C52" i="1"/>
  <c r="B53" i="1"/>
  <c r="C53" i="1"/>
  <c r="B54" i="1"/>
  <c r="C54" i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B71" i="1"/>
  <c r="C71" i="1"/>
  <c r="B72" i="1"/>
  <c r="C72" i="1"/>
  <c r="B73" i="1"/>
  <c r="C73" i="1"/>
  <c r="B74" i="1"/>
  <c r="C74" i="1"/>
  <c r="B75" i="1"/>
  <c r="C75" i="1"/>
  <c r="B76" i="1"/>
  <c r="C76" i="1"/>
  <c r="B77" i="1"/>
  <c r="C77" i="1"/>
  <c r="B78" i="1"/>
  <c r="C78" i="1"/>
  <c r="B79" i="1"/>
  <c r="C79" i="1"/>
  <c r="B80" i="1"/>
  <c r="C80" i="1"/>
  <c r="B81" i="1"/>
  <c r="C81" i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B104" i="1"/>
  <c r="C104" i="1"/>
  <c r="B105" i="1"/>
  <c r="C105" i="1"/>
  <c r="B106" i="1"/>
  <c r="C106" i="1"/>
  <c r="B107" i="1"/>
  <c r="C107" i="1"/>
  <c r="B108" i="1"/>
  <c r="C108" i="1"/>
  <c r="B109" i="1"/>
  <c r="C109" i="1"/>
  <c r="B110" i="1"/>
  <c r="C110" i="1"/>
  <c r="B111" i="1"/>
  <c r="C111" i="1"/>
  <c r="B112" i="1"/>
  <c r="C112" i="1"/>
  <c r="B113" i="1"/>
  <c r="C113" i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C576" i="1"/>
  <c r="B577" i="1"/>
  <c r="C577" i="1"/>
  <c r="B578" i="1"/>
  <c r="C578" i="1"/>
  <c r="B579" i="1"/>
  <c r="C579" i="1"/>
  <c r="B580" i="1"/>
  <c r="C580" i="1"/>
  <c r="B581" i="1"/>
  <c r="C581" i="1"/>
  <c r="B582" i="1"/>
  <c r="C582" i="1"/>
  <c r="B583" i="1"/>
  <c r="C583" i="1"/>
  <c r="B584" i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5" i="1"/>
  <c r="C5" i="1"/>
  <c r="C24" i="9" l="1"/>
  <c r="C35" i="9"/>
  <c r="C44" i="9"/>
  <c r="C48" i="9" l="1"/>
  <c r="L15" i="1"/>
  <c r="L16" i="1"/>
  <c r="K16" i="1" l="1"/>
  <c r="K15" i="1"/>
  <c r="E27" i="8" l="1"/>
  <c r="D27" i="8"/>
  <c r="L9" i="1"/>
  <c r="K9" i="1"/>
  <c r="K45" i="1" s="1"/>
  <c r="L7" i="1"/>
  <c r="K7" i="1"/>
  <c r="L6" i="1"/>
  <c r="K6" i="1"/>
  <c r="L5" i="1"/>
  <c r="K5" i="1"/>
  <c r="K19" i="2" a="1"/>
  <c r="K19" i="2" s="1"/>
  <c r="L9" i="2"/>
  <c r="K9" i="2"/>
  <c r="K13" i="2" s="1"/>
  <c r="L7" i="2"/>
  <c r="K7" i="2"/>
  <c r="L6" i="2"/>
  <c r="K6" i="2"/>
  <c r="C13" i="9" s="1"/>
  <c r="C14" i="9" s="1"/>
  <c r="L5" i="2"/>
  <c r="K5" i="2"/>
  <c r="L17" i="1" l="1"/>
  <c r="L22" i="1" s="1"/>
  <c r="L21" i="1"/>
  <c r="L10" i="1"/>
  <c r="L11" i="1" s="1"/>
  <c r="C15" i="9"/>
  <c r="C16" i="9" s="1"/>
  <c r="C18" i="9" s="1"/>
  <c r="D34" i="9" s="1"/>
  <c r="L12" i="2"/>
  <c r="C40" i="9"/>
  <c r="C42" i="9" s="1"/>
  <c r="C22" i="9"/>
  <c r="C23" i="9" s="1"/>
  <c r="C25" i="9" s="1"/>
  <c r="D35" i="9" s="1"/>
  <c r="E35" i="9" s="1"/>
  <c r="G4" i="8"/>
  <c r="E23" i="8" s="1"/>
  <c r="C4" i="8"/>
  <c r="D23" i="8" s="1"/>
  <c r="K8" i="2"/>
  <c r="K12" i="2"/>
  <c r="K14" i="2" s="1"/>
  <c r="K15" i="2" s="1"/>
  <c r="L13" i="2"/>
  <c r="L8" i="2"/>
  <c r="K10" i="1"/>
  <c r="K12" i="1"/>
  <c r="K13" i="1" s="1"/>
  <c r="K14" i="1" s="1"/>
  <c r="L12" i="1"/>
  <c r="L13" i="1" s="1"/>
  <c r="K8" i="1"/>
  <c r="L8" i="1"/>
  <c r="L22" i="2"/>
  <c r="L20" i="2"/>
  <c r="K22" i="2"/>
  <c r="K20" i="2"/>
  <c r="K18" i="2" s="1"/>
  <c r="K28" i="2" s="1"/>
  <c r="N28" i="2" s="1"/>
  <c r="L23" i="2"/>
  <c r="L21" i="2"/>
  <c r="L19" i="2"/>
  <c r="F378" i="1" s="1"/>
  <c r="G378" i="1" s="1"/>
  <c r="H378" i="1" s="1"/>
  <c r="K23" i="2"/>
  <c r="K21" i="2"/>
  <c r="K30" i="2" s="1"/>
  <c r="N30" i="2" s="1"/>
  <c r="K24" i="2"/>
  <c r="K31" i="2" s="1"/>
  <c r="N31" i="2" s="1"/>
  <c r="F738" i="1" l="1"/>
  <c r="G738" i="1" s="1"/>
  <c r="H738" i="1" s="1"/>
  <c r="F706" i="1"/>
  <c r="G706" i="1" s="1"/>
  <c r="H706" i="1" s="1"/>
  <c r="F674" i="1"/>
  <c r="G674" i="1" s="1"/>
  <c r="H674" i="1" s="1"/>
  <c r="F733" i="1"/>
  <c r="G733" i="1" s="1"/>
  <c r="H733" i="1" s="1"/>
  <c r="F669" i="1"/>
  <c r="G669" i="1" s="1"/>
  <c r="H669" i="1" s="1"/>
  <c r="F701" i="1"/>
  <c r="G701" i="1" s="1"/>
  <c r="H701" i="1" s="1"/>
  <c r="F722" i="1"/>
  <c r="G722" i="1" s="1"/>
  <c r="H722" i="1" s="1"/>
  <c r="F690" i="1"/>
  <c r="G690" i="1" s="1"/>
  <c r="H690" i="1" s="1"/>
  <c r="F658" i="1"/>
  <c r="G658" i="1" s="1"/>
  <c r="H658" i="1" s="1"/>
  <c r="F717" i="1"/>
  <c r="G717" i="1" s="1"/>
  <c r="H717" i="1" s="1"/>
  <c r="F685" i="1"/>
  <c r="G685" i="1" s="1"/>
  <c r="H685" i="1" s="1"/>
  <c r="F653" i="1"/>
  <c r="G653" i="1" s="1"/>
  <c r="H653" i="1" s="1"/>
  <c r="F642" i="1"/>
  <c r="G642" i="1" s="1"/>
  <c r="H642" i="1" s="1"/>
  <c r="F743" i="1"/>
  <c r="G743" i="1" s="1"/>
  <c r="H743" i="1" s="1"/>
  <c r="F727" i="1"/>
  <c r="G727" i="1" s="1"/>
  <c r="H727" i="1" s="1"/>
  <c r="F711" i="1"/>
  <c r="G711" i="1" s="1"/>
  <c r="H711" i="1" s="1"/>
  <c r="F695" i="1"/>
  <c r="G695" i="1" s="1"/>
  <c r="H695" i="1" s="1"/>
  <c r="F679" i="1"/>
  <c r="G679" i="1" s="1"/>
  <c r="H679" i="1" s="1"/>
  <c r="F663" i="1"/>
  <c r="G663" i="1" s="1"/>
  <c r="H663" i="1" s="1"/>
  <c r="F646" i="1"/>
  <c r="G646" i="1" s="1"/>
  <c r="H646" i="1" s="1"/>
  <c r="F742" i="1"/>
  <c r="G742" i="1" s="1"/>
  <c r="H742" i="1" s="1"/>
  <c r="F726" i="1"/>
  <c r="G726" i="1" s="1"/>
  <c r="H726" i="1" s="1"/>
  <c r="F710" i="1"/>
  <c r="G710" i="1" s="1"/>
  <c r="H710" i="1" s="1"/>
  <c r="F694" i="1"/>
  <c r="G694" i="1" s="1"/>
  <c r="H694" i="1" s="1"/>
  <c r="F678" i="1"/>
  <c r="G678" i="1" s="1"/>
  <c r="H678" i="1" s="1"/>
  <c r="F662" i="1"/>
  <c r="G662" i="1" s="1"/>
  <c r="H662" i="1" s="1"/>
  <c r="F645" i="1"/>
  <c r="G645" i="1" s="1"/>
  <c r="H645" i="1" s="1"/>
  <c r="F739" i="1"/>
  <c r="G739" i="1" s="1"/>
  <c r="H739" i="1" s="1"/>
  <c r="F723" i="1"/>
  <c r="G723" i="1" s="1"/>
  <c r="H723" i="1" s="1"/>
  <c r="F707" i="1"/>
  <c r="G707" i="1" s="1"/>
  <c r="H707" i="1" s="1"/>
  <c r="F691" i="1"/>
  <c r="G691" i="1" s="1"/>
  <c r="H691" i="1" s="1"/>
  <c r="F675" i="1"/>
  <c r="G675" i="1" s="1"/>
  <c r="H675" i="1" s="1"/>
  <c r="F659" i="1"/>
  <c r="G659" i="1" s="1"/>
  <c r="H659" i="1" s="1"/>
  <c r="F639" i="1"/>
  <c r="G639" i="1" s="1"/>
  <c r="H639" i="1" s="1"/>
  <c r="F622" i="1"/>
  <c r="G622" i="1" s="1"/>
  <c r="H622" i="1" s="1"/>
  <c r="F606" i="1"/>
  <c r="G606" i="1" s="1"/>
  <c r="H606" i="1" s="1"/>
  <c r="F590" i="1"/>
  <c r="G590" i="1" s="1"/>
  <c r="H590" i="1" s="1"/>
  <c r="F574" i="1"/>
  <c r="G574" i="1" s="1"/>
  <c r="H574" i="1" s="1"/>
  <c r="F558" i="1"/>
  <c r="G558" i="1" s="1"/>
  <c r="H558" i="1" s="1"/>
  <c r="F542" i="1"/>
  <c r="G542" i="1" s="1"/>
  <c r="H542" i="1" s="1"/>
  <c r="F526" i="1"/>
  <c r="G526" i="1" s="1"/>
  <c r="H526" i="1" s="1"/>
  <c r="F510" i="1"/>
  <c r="G510" i="1" s="1"/>
  <c r="H510" i="1" s="1"/>
  <c r="F493" i="1"/>
  <c r="G493" i="1" s="1"/>
  <c r="H493" i="1" s="1"/>
  <c r="F478" i="1"/>
  <c r="G478" i="1" s="1"/>
  <c r="H478" i="1" s="1"/>
  <c r="F461" i="1"/>
  <c r="G461" i="1" s="1"/>
  <c r="H461" i="1" s="1"/>
  <c r="F446" i="1"/>
  <c r="G446" i="1" s="1"/>
  <c r="H446" i="1" s="1"/>
  <c r="F429" i="1"/>
  <c r="G429" i="1" s="1"/>
  <c r="H429" i="1" s="1"/>
  <c r="F406" i="1"/>
  <c r="G406" i="1" s="1"/>
  <c r="H406" i="1" s="1"/>
  <c r="F619" i="1"/>
  <c r="G619" i="1" s="1"/>
  <c r="H619" i="1" s="1"/>
  <c r="F603" i="1"/>
  <c r="G603" i="1" s="1"/>
  <c r="H603" i="1" s="1"/>
  <c r="F587" i="1"/>
  <c r="G587" i="1" s="1"/>
  <c r="H587" i="1" s="1"/>
  <c r="F571" i="1"/>
  <c r="G571" i="1" s="1"/>
  <c r="H571" i="1" s="1"/>
  <c r="F555" i="1"/>
  <c r="G555" i="1" s="1"/>
  <c r="H555" i="1" s="1"/>
  <c r="F539" i="1"/>
  <c r="G539" i="1" s="1"/>
  <c r="H539" i="1" s="1"/>
  <c r="F523" i="1"/>
  <c r="G523" i="1" s="1"/>
  <c r="H523" i="1" s="1"/>
  <c r="F507" i="1"/>
  <c r="G507" i="1" s="1"/>
  <c r="H507" i="1" s="1"/>
  <c r="F492" i="1"/>
  <c r="G492" i="1" s="1"/>
  <c r="H492" i="1" s="1"/>
  <c r="F475" i="1"/>
  <c r="G475" i="1" s="1"/>
  <c r="H475" i="1" s="1"/>
  <c r="F460" i="1"/>
  <c r="G460" i="1" s="1"/>
  <c r="H460" i="1" s="1"/>
  <c r="F443" i="1"/>
  <c r="G443" i="1" s="1"/>
  <c r="H443" i="1" s="1"/>
  <c r="F428" i="1"/>
  <c r="G428" i="1" s="1"/>
  <c r="H428" i="1" s="1"/>
  <c r="F410" i="1"/>
  <c r="G410" i="1" s="1"/>
  <c r="H410" i="1" s="1"/>
  <c r="F632" i="1"/>
  <c r="G632" i="1" s="1"/>
  <c r="H632" i="1" s="1"/>
  <c r="F618" i="1"/>
  <c r="G618" i="1" s="1"/>
  <c r="H618" i="1" s="1"/>
  <c r="F602" i="1"/>
  <c r="G602" i="1" s="1"/>
  <c r="H602" i="1" s="1"/>
  <c r="F586" i="1"/>
  <c r="G586" i="1" s="1"/>
  <c r="H586" i="1" s="1"/>
  <c r="F570" i="1"/>
  <c r="G570" i="1" s="1"/>
  <c r="H570" i="1" s="1"/>
  <c r="F554" i="1"/>
  <c r="G554" i="1" s="1"/>
  <c r="H554" i="1" s="1"/>
  <c r="F538" i="1"/>
  <c r="G538" i="1" s="1"/>
  <c r="H538" i="1" s="1"/>
  <c r="F522" i="1"/>
  <c r="G522" i="1" s="1"/>
  <c r="H522" i="1" s="1"/>
  <c r="F506" i="1"/>
  <c r="G506" i="1" s="1"/>
  <c r="H506" i="1" s="1"/>
  <c r="F489" i="1"/>
  <c r="G489" i="1" s="1"/>
  <c r="H489" i="1" s="1"/>
  <c r="F474" i="1"/>
  <c r="G474" i="1" s="1"/>
  <c r="H474" i="1" s="1"/>
  <c r="F457" i="1"/>
  <c r="G457" i="1" s="1"/>
  <c r="H457" i="1" s="1"/>
  <c r="F442" i="1"/>
  <c r="G442" i="1" s="1"/>
  <c r="H442" i="1" s="1"/>
  <c r="F425" i="1"/>
  <c r="G425" i="1" s="1"/>
  <c r="H425" i="1" s="1"/>
  <c r="F643" i="1"/>
  <c r="G643" i="1" s="1"/>
  <c r="H643" i="1" s="1"/>
  <c r="F623" i="1"/>
  <c r="G623" i="1" s="1"/>
  <c r="H623" i="1" s="1"/>
  <c r="F607" i="1"/>
  <c r="G607" i="1" s="1"/>
  <c r="H607" i="1" s="1"/>
  <c r="F591" i="1"/>
  <c r="G591" i="1" s="1"/>
  <c r="H591" i="1" s="1"/>
  <c r="F575" i="1"/>
  <c r="G575" i="1" s="1"/>
  <c r="H575" i="1" s="1"/>
  <c r="F559" i="1"/>
  <c r="G559" i="1" s="1"/>
  <c r="H559" i="1" s="1"/>
  <c r="F543" i="1"/>
  <c r="G543" i="1" s="1"/>
  <c r="H543" i="1" s="1"/>
  <c r="F527" i="1"/>
  <c r="G527" i="1" s="1"/>
  <c r="H527" i="1" s="1"/>
  <c r="F511" i="1"/>
  <c r="G511" i="1" s="1"/>
  <c r="H511" i="1" s="1"/>
  <c r="F498" i="1"/>
  <c r="G498" i="1" s="1"/>
  <c r="H498" i="1" s="1"/>
  <c r="F481" i="1"/>
  <c r="G481" i="1" s="1"/>
  <c r="H481" i="1" s="1"/>
  <c r="F466" i="1"/>
  <c r="G466" i="1" s="1"/>
  <c r="H466" i="1" s="1"/>
  <c r="F449" i="1"/>
  <c r="G449" i="1" s="1"/>
  <c r="H449" i="1" s="1"/>
  <c r="F434" i="1"/>
  <c r="G434" i="1" s="1"/>
  <c r="H434" i="1" s="1"/>
  <c r="F398" i="1"/>
  <c r="G398" i="1" s="1"/>
  <c r="H398" i="1" s="1"/>
  <c r="F379" i="1"/>
  <c r="G379" i="1" s="1"/>
  <c r="H379" i="1" s="1"/>
  <c r="F356" i="1"/>
  <c r="G356" i="1" s="1"/>
  <c r="H356" i="1" s="1"/>
  <c r="F338" i="1"/>
  <c r="G338" i="1" s="1"/>
  <c r="H338" i="1" s="1"/>
  <c r="F316" i="1"/>
  <c r="G316" i="1" s="1"/>
  <c r="H316" i="1" s="1"/>
  <c r="F298" i="1"/>
  <c r="G298" i="1" s="1"/>
  <c r="H298" i="1" s="1"/>
  <c r="F273" i="1"/>
  <c r="G273" i="1" s="1"/>
  <c r="H273" i="1" s="1"/>
  <c r="F252" i="1"/>
  <c r="G252" i="1" s="1"/>
  <c r="H252" i="1" s="1"/>
  <c r="F233" i="1"/>
  <c r="G233" i="1" s="1"/>
  <c r="H233" i="1" s="1"/>
  <c r="F209" i="1"/>
  <c r="G209" i="1" s="1"/>
  <c r="H209" i="1" s="1"/>
  <c r="F637" i="1"/>
  <c r="G637" i="1" s="1"/>
  <c r="H637" i="1" s="1"/>
  <c r="F740" i="1"/>
  <c r="G740" i="1" s="1"/>
  <c r="H740" i="1" s="1"/>
  <c r="F724" i="1"/>
  <c r="G724" i="1" s="1"/>
  <c r="H724" i="1" s="1"/>
  <c r="F708" i="1"/>
  <c r="G708" i="1" s="1"/>
  <c r="H708" i="1" s="1"/>
  <c r="F692" i="1"/>
  <c r="G692" i="1" s="1"/>
  <c r="H692" i="1" s="1"/>
  <c r="F676" i="1"/>
  <c r="G676" i="1" s="1"/>
  <c r="H676" i="1" s="1"/>
  <c r="F660" i="1"/>
  <c r="G660" i="1" s="1"/>
  <c r="H660" i="1" s="1"/>
  <c r="F636" i="1"/>
  <c r="G636" i="1" s="1"/>
  <c r="H636" i="1" s="1"/>
  <c r="F737" i="1"/>
  <c r="G737" i="1" s="1"/>
  <c r="H737" i="1" s="1"/>
  <c r="F721" i="1"/>
  <c r="G721" i="1" s="1"/>
  <c r="H721" i="1" s="1"/>
  <c r="F705" i="1"/>
  <c r="G705" i="1" s="1"/>
  <c r="H705" i="1" s="1"/>
  <c r="F689" i="1"/>
  <c r="G689" i="1" s="1"/>
  <c r="H689" i="1" s="1"/>
  <c r="F673" i="1"/>
  <c r="G673" i="1" s="1"/>
  <c r="H673" i="1" s="1"/>
  <c r="F657" i="1"/>
  <c r="G657" i="1" s="1"/>
  <c r="H657" i="1" s="1"/>
  <c r="F634" i="1"/>
  <c r="G634" i="1" s="1"/>
  <c r="H634" i="1" s="1"/>
  <c r="F736" i="1"/>
  <c r="G736" i="1" s="1"/>
  <c r="H736" i="1" s="1"/>
  <c r="F720" i="1"/>
  <c r="G720" i="1" s="1"/>
  <c r="H720" i="1" s="1"/>
  <c r="F704" i="1"/>
  <c r="G704" i="1" s="1"/>
  <c r="H704" i="1" s="1"/>
  <c r="F688" i="1"/>
  <c r="G688" i="1" s="1"/>
  <c r="H688" i="1" s="1"/>
  <c r="F672" i="1"/>
  <c r="G672" i="1" s="1"/>
  <c r="H672" i="1" s="1"/>
  <c r="F656" i="1"/>
  <c r="G656" i="1" s="1"/>
  <c r="H656" i="1" s="1"/>
  <c r="F633" i="1"/>
  <c r="G633" i="1" s="1"/>
  <c r="H633" i="1" s="1"/>
  <c r="F617" i="1"/>
  <c r="G617" i="1" s="1"/>
  <c r="H617" i="1" s="1"/>
  <c r="F601" i="1"/>
  <c r="G601" i="1" s="1"/>
  <c r="H601" i="1" s="1"/>
  <c r="F585" i="1"/>
  <c r="G585" i="1" s="1"/>
  <c r="H585" i="1" s="1"/>
  <c r="F569" i="1"/>
  <c r="G569" i="1" s="1"/>
  <c r="H569" i="1" s="1"/>
  <c r="F553" i="1"/>
  <c r="G553" i="1" s="1"/>
  <c r="H553" i="1" s="1"/>
  <c r="F537" i="1"/>
  <c r="G537" i="1" s="1"/>
  <c r="H537" i="1" s="1"/>
  <c r="F521" i="1"/>
  <c r="G521" i="1" s="1"/>
  <c r="H521" i="1" s="1"/>
  <c r="F505" i="1"/>
  <c r="G505" i="1" s="1"/>
  <c r="H505" i="1" s="1"/>
  <c r="F490" i="1"/>
  <c r="G490" i="1" s="1"/>
  <c r="H490" i="1" s="1"/>
  <c r="F473" i="1"/>
  <c r="G473" i="1" s="1"/>
  <c r="H473" i="1" s="1"/>
  <c r="F458" i="1"/>
  <c r="G458" i="1" s="1"/>
  <c r="H458" i="1" s="1"/>
  <c r="F441" i="1"/>
  <c r="G441" i="1" s="1"/>
  <c r="H441" i="1" s="1"/>
  <c r="F426" i="1"/>
  <c r="G426" i="1" s="1"/>
  <c r="H426" i="1" s="1"/>
  <c r="F401" i="1"/>
  <c r="G401" i="1" s="1"/>
  <c r="H401" i="1" s="1"/>
  <c r="F616" i="1"/>
  <c r="G616" i="1" s="1"/>
  <c r="H616" i="1" s="1"/>
  <c r="F600" i="1"/>
  <c r="G600" i="1" s="1"/>
  <c r="H600" i="1" s="1"/>
  <c r="F584" i="1"/>
  <c r="G584" i="1" s="1"/>
  <c r="H584" i="1" s="1"/>
  <c r="F568" i="1"/>
  <c r="G568" i="1" s="1"/>
  <c r="H568" i="1" s="1"/>
  <c r="F552" i="1"/>
  <c r="G552" i="1" s="1"/>
  <c r="H552" i="1" s="1"/>
  <c r="F536" i="1"/>
  <c r="G536" i="1" s="1"/>
  <c r="H536" i="1" s="1"/>
  <c r="F520" i="1"/>
  <c r="G520" i="1" s="1"/>
  <c r="H520" i="1" s="1"/>
  <c r="F504" i="1"/>
  <c r="G504" i="1" s="1"/>
  <c r="H504" i="1" s="1"/>
  <c r="F487" i="1"/>
  <c r="G487" i="1" s="1"/>
  <c r="H487" i="1" s="1"/>
  <c r="F472" i="1"/>
  <c r="G472" i="1" s="1"/>
  <c r="H472" i="1" s="1"/>
  <c r="F455" i="1"/>
  <c r="G455" i="1" s="1"/>
  <c r="H455" i="1" s="1"/>
  <c r="F440" i="1"/>
  <c r="G440" i="1" s="1"/>
  <c r="H440" i="1" s="1"/>
  <c r="F423" i="1"/>
  <c r="G423" i="1" s="1"/>
  <c r="H423" i="1" s="1"/>
  <c r="F400" i="1"/>
  <c r="G400" i="1" s="1"/>
  <c r="H400" i="1" s="1"/>
  <c r="F629" i="1"/>
  <c r="G629" i="1" s="1"/>
  <c r="H629" i="1" s="1"/>
  <c r="F613" i="1"/>
  <c r="G613" i="1" s="1"/>
  <c r="H613" i="1" s="1"/>
  <c r="F597" i="1"/>
  <c r="G597" i="1" s="1"/>
  <c r="H597" i="1" s="1"/>
  <c r="F581" i="1"/>
  <c r="G581" i="1" s="1"/>
  <c r="H581" i="1" s="1"/>
  <c r="F565" i="1"/>
  <c r="G565" i="1" s="1"/>
  <c r="H565" i="1" s="1"/>
  <c r="F549" i="1"/>
  <c r="G549" i="1" s="1"/>
  <c r="H549" i="1" s="1"/>
  <c r="F533" i="1"/>
  <c r="G533" i="1" s="1"/>
  <c r="H533" i="1" s="1"/>
  <c r="F517" i="1"/>
  <c r="G517" i="1" s="1"/>
  <c r="H517" i="1" s="1"/>
  <c r="F499" i="1"/>
  <c r="G499" i="1" s="1"/>
  <c r="H499" i="1" s="1"/>
  <c r="F484" i="1"/>
  <c r="G484" i="1" s="1"/>
  <c r="H484" i="1" s="1"/>
  <c r="F467" i="1"/>
  <c r="G467" i="1" s="1"/>
  <c r="H467" i="1" s="1"/>
  <c r="F452" i="1"/>
  <c r="G452" i="1" s="1"/>
  <c r="H452" i="1" s="1"/>
  <c r="F435" i="1"/>
  <c r="G435" i="1" s="1"/>
  <c r="H435" i="1" s="1"/>
  <c r="F418" i="1"/>
  <c r="G418" i="1" s="1"/>
  <c r="H418" i="1" s="1"/>
  <c r="F640" i="1"/>
  <c r="G640" i="1" s="1"/>
  <c r="H640" i="1" s="1"/>
  <c r="F620" i="1"/>
  <c r="G620" i="1" s="1"/>
  <c r="H620" i="1" s="1"/>
  <c r="F604" i="1"/>
  <c r="G604" i="1" s="1"/>
  <c r="H604" i="1" s="1"/>
  <c r="F588" i="1"/>
  <c r="G588" i="1" s="1"/>
  <c r="H588" i="1" s="1"/>
  <c r="F572" i="1"/>
  <c r="G572" i="1" s="1"/>
  <c r="H572" i="1" s="1"/>
  <c r="F556" i="1"/>
  <c r="G556" i="1" s="1"/>
  <c r="H556" i="1" s="1"/>
  <c r="F540" i="1"/>
  <c r="G540" i="1" s="1"/>
  <c r="H540" i="1" s="1"/>
  <c r="F524" i="1"/>
  <c r="G524" i="1" s="1"/>
  <c r="H524" i="1" s="1"/>
  <c r="F508" i="1"/>
  <c r="G508" i="1" s="1"/>
  <c r="H508" i="1" s="1"/>
  <c r="F491" i="1"/>
  <c r="G491" i="1" s="1"/>
  <c r="H491" i="1" s="1"/>
  <c r="F476" i="1"/>
  <c r="G476" i="1" s="1"/>
  <c r="H476" i="1" s="1"/>
  <c r="F459" i="1"/>
  <c r="G459" i="1" s="1"/>
  <c r="H459" i="1" s="1"/>
  <c r="F444" i="1"/>
  <c r="G444" i="1" s="1"/>
  <c r="H444" i="1" s="1"/>
  <c r="F424" i="1"/>
  <c r="G424" i="1" s="1"/>
  <c r="H424" i="1" s="1"/>
  <c r="F393" i="1"/>
  <c r="G393" i="1" s="1"/>
  <c r="H393" i="1" s="1"/>
  <c r="F376" i="1"/>
  <c r="G376" i="1" s="1"/>
  <c r="H376" i="1" s="1"/>
  <c r="F350" i="1"/>
  <c r="G350" i="1" s="1"/>
  <c r="H350" i="1" s="1"/>
  <c r="F335" i="1"/>
  <c r="G335" i="1" s="1"/>
  <c r="H335" i="1" s="1"/>
  <c r="F314" i="1"/>
  <c r="G314" i="1" s="1"/>
  <c r="H314" i="1" s="1"/>
  <c r="F288" i="1"/>
  <c r="G288" i="1" s="1"/>
  <c r="H288" i="1" s="1"/>
  <c r="F268" i="1"/>
  <c r="G268" i="1" s="1"/>
  <c r="H268" i="1" s="1"/>
  <c r="F249" i="1"/>
  <c r="G249" i="1" s="1"/>
  <c r="H249" i="1" s="1"/>
  <c r="F225" i="1"/>
  <c r="G225" i="1" s="1"/>
  <c r="H225" i="1" s="1"/>
  <c r="F175" i="1"/>
  <c r="G175" i="1" s="1"/>
  <c r="H175" i="1" s="1"/>
  <c r="K32" i="2"/>
  <c r="D4" i="9"/>
  <c r="C34" i="9" s="1"/>
  <c r="E34" i="9" s="1"/>
  <c r="E36" i="9" s="1"/>
  <c r="C45" i="9" s="1"/>
  <c r="C49" i="9" s="1"/>
  <c r="C50" i="9" s="1"/>
  <c r="F746" i="1"/>
  <c r="G746" i="1" s="1"/>
  <c r="H746" i="1" s="1"/>
  <c r="F730" i="1"/>
  <c r="G730" i="1" s="1"/>
  <c r="H730" i="1" s="1"/>
  <c r="F714" i="1"/>
  <c r="G714" i="1" s="1"/>
  <c r="H714" i="1" s="1"/>
  <c r="F698" i="1"/>
  <c r="G698" i="1" s="1"/>
  <c r="H698" i="1" s="1"/>
  <c r="F682" i="1"/>
  <c r="G682" i="1" s="1"/>
  <c r="H682" i="1" s="1"/>
  <c r="F666" i="1"/>
  <c r="G666" i="1" s="1"/>
  <c r="H666" i="1" s="1"/>
  <c r="F650" i="1"/>
  <c r="G650" i="1" s="1"/>
  <c r="H650" i="1" s="1"/>
  <c r="F631" i="1"/>
  <c r="G631" i="1" s="1"/>
  <c r="H631" i="1" s="1"/>
  <c r="F735" i="1"/>
  <c r="G735" i="1" s="1"/>
  <c r="H735" i="1" s="1"/>
  <c r="F719" i="1"/>
  <c r="G719" i="1" s="1"/>
  <c r="H719" i="1" s="1"/>
  <c r="F703" i="1"/>
  <c r="G703" i="1" s="1"/>
  <c r="H703" i="1" s="1"/>
  <c r="F687" i="1"/>
  <c r="G687" i="1" s="1"/>
  <c r="H687" i="1" s="1"/>
  <c r="F671" i="1"/>
  <c r="G671" i="1" s="1"/>
  <c r="H671" i="1" s="1"/>
  <c r="F655" i="1"/>
  <c r="G655" i="1" s="1"/>
  <c r="H655" i="1" s="1"/>
  <c r="F630" i="1"/>
  <c r="G630" i="1" s="1"/>
  <c r="H630" i="1" s="1"/>
  <c r="F734" i="1"/>
  <c r="G734" i="1" s="1"/>
  <c r="H734" i="1" s="1"/>
  <c r="F718" i="1"/>
  <c r="G718" i="1" s="1"/>
  <c r="H718" i="1" s="1"/>
  <c r="F702" i="1"/>
  <c r="G702" i="1" s="1"/>
  <c r="H702" i="1" s="1"/>
  <c r="F686" i="1"/>
  <c r="G686" i="1" s="1"/>
  <c r="H686" i="1" s="1"/>
  <c r="F670" i="1"/>
  <c r="G670" i="1" s="1"/>
  <c r="H670" i="1" s="1"/>
  <c r="F654" i="1"/>
  <c r="G654" i="1" s="1"/>
  <c r="H654" i="1" s="1"/>
  <c r="F747" i="1"/>
  <c r="G747" i="1" s="1"/>
  <c r="H747" i="1" s="1"/>
  <c r="F731" i="1"/>
  <c r="G731" i="1" s="1"/>
  <c r="H731" i="1" s="1"/>
  <c r="F715" i="1"/>
  <c r="G715" i="1" s="1"/>
  <c r="H715" i="1" s="1"/>
  <c r="F699" i="1"/>
  <c r="G699" i="1" s="1"/>
  <c r="H699" i="1" s="1"/>
  <c r="F683" i="1"/>
  <c r="G683" i="1" s="1"/>
  <c r="H683" i="1" s="1"/>
  <c r="F667" i="1"/>
  <c r="G667" i="1" s="1"/>
  <c r="H667" i="1" s="1"/>
  <c r="F651" i="1"/>
  <c r="G651" i="1" s="1"/>
  <c r="H651" i="1" s="1"/>
  <c r="F627" i="1"/>
  <c r="G627" i="1" s="1"/>
  <c r="H627" i="1" s="1"/>
  <c r="F614" i="1"/>
  <c r="G614" i="1" s="1"/>
  <c r="H614" i="1" s="1"/>
  <c r="F598" i="1"/>
  <c r="G598" i="1" s="1"/>
  <c r="H598" i="1" s="1"/>
  <c r="F582" i="1"/>
  <c r="G582" i="1" s="1"/>
  <c r="H582" i="1" s="1"/>
  <c r="F566" i="1"/>
  <c r="G566" i="1" s="1"/>
  <c r="H566" i="1" s="1"/>
  <c r="F550" i="1"/>
  <c r="G550" i="1" s="1"/>
  <c r="H550" i="1" s="1"/>
  <c r="F534" i="1"/>
  <c r="G534" i="1" s="1"/>
  <c r="H534" i="1" s="1"/>
  <c r="F518" i="1"/>
  <c r="G518" i="1" s="1"/>
  <c r="H518" i="1" s="1"/>
  <c r="F500" i="1"/>
  <c r="G500" i="1" s="1"/>
  <c r="H500" i="1" s="1"/>
  <c r="F483" i="1"/>
  <c r="G483" i="1" s="1"/>
  <c r="H483" i="1" s="1"/>
  <c r="F468" i="1"/>
  <c r="G468" i="1" s="1"/>
  <c r="H468" i="1" s="1"/>
  <c r="F451" i="1"/>
  <c r="G451" i="1" s="1"/>
  <c r="H451" i="1" s="1"/>
  <c r="F436" i="1"/>
  <c r="G436" i="1" s="1"/>
  <c r="H436" i="1" s="1"/>
  <c r="F421" i="1"/>
  <c r="G421" i="1" s="1"/>
  <c r="H421" i="1" s="1"/>
  <c r="F396" i="1"/>
  <c r="G396" i="1" s="1"/>
  <c r="H396" i="1" s="1"/>
  <c r="F611" i="1"/>
  <c r="G611" i="1" s="1"/>
  <c r="H611" i="1" s="1"/>
  <c r="F595" i="1"/>
  <c r="G595" i="1" s="1"/>
  <c r="H595" i="1" s="1"/>
  <c r="F579" i="1"/>
  <c r="G579" i="1" s="1"/>
  <c r="H579" i="1" s="1"/>
  <c r="F563" i="1"/>
  <c r="G563" i="1" s="1"/>
  <c r="H563" i="1" s="1"/>
  <c r="F547" i="1"/>
  <c r="G547" i="1" s="1"/>
  <c r="H547" i="1" s="1"/>
  <c r="F531" i="1"/>
  <c r="G531" i="1" s="1"/>
  <c r="H531" i="1" s="1"/>
  <c r="F515" i="1"/>
  <c r="G515" i="1" s="1"/>
  <c r="H515" i="1" s="1"/>
  <c r="F502" i="1"/>
  <c r="G502" i="1" s="1"/>
  <c r="H502" i="1" s="1"/>
  <c r="F485" i="1"/>
  <c r="G485" i="1" s="1"/>
  <c r="H485" i="1" s="1"/>
  <c r="F470" i="1"/>
  <c r="G470" i="1" s="1"/>
  <c r="H470" i="1" s="1"/>
  <c r="F453" i="1"/>
  <c r="G453" i="1" s="1"/>
  <c r="H453" i="1" s="1"/>
  <c r="F438" i="1"/>
  <c r="G438" i="1" s="1"/>
  <c r="H438" i="1" s="1"/>
  <c r="F420" i="1"/>
  <c r="G420" i="1" s="1"/>
  <c r="H420" i="1" s="1"/>
  <c r="F641" i="1"/>
  <c r="G641" i="1" s="1"/>
  <c r="H641" i="1" s="1"/>
  <c r="F626" i="1"/>
  <c r="G626" i="1" s="1"/>
  <c r="H626" i="1" s="1"/>
  <c r="F610" i="1"/>
  <c r="G610" i="1" s="1"/>
  <c r="H610" i="1" s="1"/>
  <c r="F594" i="1"/>
  <c r="G594" i="1" s="1"/>
  <c r="H594" i="1" s="1"/>
  <c r="F578" i="1"/>
  <c r="G578" i="1" s="1"/>
  <c r="H578" i="1" s="1"/>
  <c r="F562" i="1"/>
  <c r="G562" i="1" s="1"/>
  <c r="H562" i="1" s="1"/>
  <c r="F546" i="1"/>
  <c r="G546" i="1" s="1"/>
  <c r="H546" i="1" s="1"/>
  <c r="F530" i="1"/>
  <c r="G530" i="1" s="1"/>
  <c r="H530" i="1" s="1"/>
  <c r="F514" i="1"/>
  <c r="G514" i="1" s="1"/>
  <c r="H514" i="1" s="1"/>
  <c r="F496" i="1"/>
  <c r="G496" i="1" s="1"/>
  <c r="H496" i="1" s="1"/>
  <c r="F479" i="1"/>
  <c r="G479" i="1" s="1"/>
  <c r="H479" i="1" s="1"/>
  <c r="F464" i="1"/>
  <c r="G464" i="1" s="1"/>
  <c r="H464" i="1" s="1"/>
  <c r="F447" i="1"/>
  <c r="G447" i="1" s="1"/>
  <c r="H447" i="1" s="1"/>
  <c r="F432" i="1"/>
  <c r="G432" i="1" s="1"/>
  <c r="H432" i="1" s="1"/>
  <c r="F408" i="1"/>
  <c r="G408" i="1" s="1"/>
  <c r="H408" i="1" s="1"/>
  <c r="F635" i="1"/>
  <c r="G635" i="1" s="1"/>
  <c r="H635" i="1" s="1"/>
  <c r="F615" i="1"/>
  <c r="G615" i="1" s="1"/>
  <c r="H615" i="1" s="1"/>
  <c r="F599" i="1"/>
  <c r="G599" i="1" s="1"/>
  <c r="H599" i="1" s="1"/>
  <c r="F583" i="1"/>
  <c r="G583" i="1" s="1"/>
  <c r="H583" i="1" s="1"/>
  <c r="F567" i="1"/>
  <c r="G567" i="1" s="1"/>
  <c r="H567" i="1" s="1"/>
  <c r="F551" i="1"/>
  <c r="G551" i="1" s="1"/>
  <c r="H551" i="1" s="1"/>
  <c r="F535" i="1"/>
  <c r="G535" i="1" s="1"/>
  <c r="H535" i="1" s="1"/>
  <c r="F519" i="1"/>
  <c r="G519" i="1" s="1"/>
  <c r="H519" i="1" s="1"/>
  <c r="F503" i="1"/>
  <c r="G503" i="1" s="1"/>
  <c r="H503" i="1" s="1"/>
  <c r="F488" i="1"/>
  <c r="G488" i="1" s="1"/>
  <c r="H488" i="1" s="1"/>
  <c r="F471" i="1"/>
  <c r="G471" i="1" s="1"/>
  <c r="H471" i="1" s="1"/>
  <c r="F456" i="1"/>
  <c r="G456" i="1" s="1"/>
  <c r="H456" i="1" s="1"/>
  <c r="F439" i="1"/>
  <c r="G439" i="1" s="1"/>
  <c r="H439" i="1" s="1"/>
  <c r="F422" i="1"/>
  <c r="G422" i="1" s="1"/>
  <c r="H422" i="1" s="1"/>
  <c r="F391" i="1"/>
  <c r="G391" i="1" s="1"/>
  <c r="H391" i="1" s="1"/>
  <c r="F368" i="1"/>
  <c r="G368" i="1" s="1"/>
  <c r="H368" i="1" s="1"/>
  <c r="F347" i="1"/>
  <c r="G347" i="1" s="1"/>
  <c r="H347" i="1" s="1"/>
  <c r="F329" i="1"/>
  <c r="G329" i="1" s="1"/>
  <c r="H329" i="1" s="1"/>
  <c r="F304" i="1"/>
  <c r="G304" i="1" s="1"/>
  <c r="H304" i="1" s="1"/>
  <c r="F285" i="1"/>
  <c r="G285" i="1" s="1"/>
  <c r="H285" i="1" s="1"/>
  <c r="F265" i="1"/>
  <c r="G265" i="1" s="1"/>
  <c r="H265" i="1" s="1"/>
  <c r="F241" i="1"/>
  <c r="G241" i="1" s="1"/>
  <c r="H241" i="1" s="1"/>
  <c r="F220" i="1"/>
  <c r="G220" i="1" s="1"/>
  <c r="H220" i="1" s="1"/>
  <c r="F5" i="1"/>
  <c r="G5" i="1" s="1"/>
  <c r="H5" i="1" s="1"/>
  <c r="F21" i="1"/>
  <c r="G21" i="1" s="1"/>
  <c r="H21" i="1" s="1"/>
  <c r="F37" i="1"/>
  <c r="G37" i="1" s="1"/>
  <c r="H37" i="1" s="1"/>
  <c r="F53" i="1"/>
  <c r="G53" i="1" s="1"/>
  <c r="H53" i="1" s="1"/>
  <c r="F69" i="1"/>
  <c r="G69" i="1" s="1"/>
  <c r="H69" i="1" s="1"/>
  <c r="F85" i="1"/>
  <c r="G85" i="1" s="1"/>
  <c r="H85" i="1" s="1"/>
  <c r="F106" i="1"/>
  <c r="G106" i="1" s="1"/>
  <c r="H106" i="1" s="1"/>
  <c r="F138" i="1"/>
  <c r="G138" i="1" s="1"/>
  <c r="H138" i="1" s="1"/>
  <c r="F163" i="1"/>
  <c r="G163" i="1" s="1"/>
  <c r="H163" i="1" s="1"/>
  <c r="F178" i="1"/>
  <c r="G178" i="1" s="1"/>
  <c r="H178" i="1" s="1"/>
  <c r="F197" i="1"/>
  <c r="G197" i="1" s="1"/>
  <c r="H197" i="1" s="1"/>
  <c r="F6" i="1"/>
  <c r="G6" i="1" s="1"/>
  <c r="H6" i="1" s="1"/>
  <c r="F22" i="1"/>
  <c r="G22" i="1" s="1"/>
  <c r="H22" i="1" s="1"/>
  <c r="F38" i="1"/>
  <c r="G38" i="1" s="1"/>
  <c r="H38" i="1" s="1"/>
  <c r="F54" i="1"/>
  <c r="G54" i="1" s="1"/>
  <c r="H54" i="1" s="1"/>
  <c r="F70" i="1"/>
  <c r="G70" i="1" s="1"/>
  <c r="H70" i="1" s="1"/>
  <c r="F86" i="1"/>
  <c r="G86" i="1" s="1"/>
  <c r="H86" i="1" s="1"/>
  <c r="F99" i="1"/>
  <c r="G99" i="1" s="1"/>
  <c r="H99" i="1" s="1"/>
  <c r="F109" i="1"/>
  <c r="G109" i="1" s="1"/>
  <c r="H109" i="1" s="1"/>
  <c r="F120" i="1"/>
  <c r="G120" i="1" s="1"/>
  <c r="H120" i="1" s="1"/>
  <c r="F131" i="1"/>
  <c r="G131" i="1" s="1"/>
  <c r="H131" i="1" s="1"/>
  <c r="F141" i="1"/>
  <c r="G141" i="1" s="1"/>
  <c r="H141" i="1" s="1"/>
  <c r="F152" i="1"/>
  <c r="G152" i="1" s="1"/>
  <c r="H152" i="1" s="1"/>
  <c r="F165" i="1"/>
  <c r="G165" i="1" s="1"/>
  <c r="H165" i="1" s="1"/>
  <c r="F183" i="1"/>
  <c r="G183" i="1" s="1"/>
  <c r="H183" i="1" s="1"/>
  <c r="F204" i="1"/>
  <c r="G204" i="1" s="1"/>
  <c r="H204" i="1" s="1"/>
  <c r="F18" i="1"/>
  <c r="G18" i="1" s="1"/>
  <c r="H18" i="1" s="1"/>
  <c r="F34" i="1"/>
  <c r="G34" i="1" s="1"/>
  <c r="H34" i="1" s="1"/>
  <c r="F50" i="1"/>
  <c r="G50" i="1" s="1"/>
  <c r="H50" i="1" s="1"/>
  <c r="F66" i="1"/>
  <c r="G66" i="1" s="1"/>
  <c r="H66" i="1" s="1"/>
  <c r="F82" i="1"/>
  <c r="G82" i="1" s="1"/>
  <c r="H82" i="1" s="1"/>
  <c r="F110" i="1"/>
  <c r="G110" i="1" s="1"/>
  <c r="H110" i="1" s="1"/>
  <c r="F142" i="1"/>
  <c r="G142" i="1" s="1"/>
  <c r="H142" i="1" s="1"/>
  <c r="F164" i="1"/>
  <c r="G164" i="1" s="1"/>
  <c r="H164" i="1" s="1"/>
  <c r="F12" i="1"/>
  <c r="G12" i="1" s="1"/>
  <c r="H12" i="1" s="1"/>
  <c r="F28" i="1"/>
  <c r="G28" i="1" s="1"/>
  <c r="H28" i="1" s="1"/>
  <c r="F44" i="1"/>
  <c r="G44" i="1" s="1"/>
  <c r="H44" i="1" s="1"/>
  <c r="F60" i="1"/>
  <c r="G60" i="1" s="1"/>
  <c r="H60" i="1" s="1"/>
  <c r="F76" i="1"/>
  <c r="G76" i="1" s="1"/>
  <c r="H76" i="1" s="1"/>
  <c r="F92" i="1"/>
  <c r="G92" i="1" s="1"/>
  <c r="H92" i="1" s="1"/>
  <c r="F103" i="1"/>
  <c r="G103" i="1" s="1"/>
  <c r="H103" i="1" s="1"/>
  <c r="F113" i="1"/>
  <c r="G113" i="1" s="1"/>
  <c r="H113" i="1" s="1"/>
  <c r="F124" i="1"/>
  <c r="G124" i="1" s="1"/>
  <c r="H124" i="1" s="1"/>
  <c r="F135" i="1"/>
  <c r="G135" i="1" s="1"/>
  <c r="H135" i="1" s="1"/>
  <c r="F145" i="1"/>
  <c r="G145" i="1" s="1"/>
  <c r="H145" i="1" s="1"/>
  <c r="F156" i="1"/>
  <c r="G156" i="1" s="1"/>
  <c r="H156" i="1" s="1"/>
  <c r="F177" i="1"/>
  <c r="G177" i="1" s="1"/>
  <c r="H177" i="1" s="1"/>
  <c r="F200" i="1"/>
  <c r="G200" i="1" s="1"/>
  <c r="H200" i="1" s="1"/>
  <c r="F218" i="1"/>
  <c r="G218" i="1" s="1"/>
  <c r="H218" i="1" s="1"/>
  <c r="F234" i="1"/>
  <c r="G234" i="1" s="1"/>
  <c r="H234" i="1" s="1"/>
  <c r="F250" i="1"/>
  <c r="G250" i="1" s="1"/>
  <c r="H250" i="1" s="1"/>
  <c r="F266" i="1"/>
  <c r="G266" i="1" s="1"/>
  <c r="H266" i="1" s="1"/>
  <c r="F286" i="1"/>
  <c r="G286" i="1" s="1"/>
  <c r="H286" i="1" s="1"/>
  <c r="F302" i="1"/>
  <c r="G302" i="1" s="1"/>
  <c r="H302" i="1" s="1"/>
  <c r="F320" i="1"/>
  <c r="G320" i="1" s="1"/>
  <c r="H320" i="1" s="1"/>
  <c r="F339" i="1"/>
  <c r="G339" i="1" s="1"/>
  <c r="H339" i="1" s="1"/>
  <c r="F354" i="1"/>
  <c r="G354" i="1" s="1"/>
  <c r="H354" i="1" s="1"/>
  <c r="F366" i="1"/>
  <c r="G366" i="1" s="1"/>
  <c r="H366" i="1" s="1"/>
  <c r="F382" i="1"/>
  <c r="G382" i="1" s="1"/>
  <c r="H382" i="1" s="1"/>
  <c r="F397" i="1"/>
  <c r="G397" i="1" s="1"/>
  <c r="H397" i="1" s="1"/>
  <c r="F414" i="1"/>
  <c r="G414" i="1" s="1"/>
  <c r="H414" i="1" s="1"/>
  <c r="F182" i="1"/>
  <c r="G182" i="1" s="1"/>
  <c r="H182" i="1" s="1"/>
  <c r="F213" i="1"/>
  <c r="G213" i="1" s="1"/>
  <c r="H213" i="1" s="1"/>
  <c r="F229" i="1"/>
  <c r="G229" i="1" s="1"/>
  <c r="H229" i="1" s="1"/>
  <c r="F245" i="1"/>
  <c r="G245" i="1" s="1"/>
  <c r="H245" i="1" s="1"/>
  <c r="F261" i="1"/>
  <c r="G261" i="1" s="1"/>
  <c r="H261" i="1" s="1"/>
  <c r="F277" i="1"/>
  <c r="G277" i="1" s="1"/>
  <c r="H277" i="1" s="1"/>
  <c r="F293" i="1"/>
  <c r="G293" i="1" s="1"/>
  <c r="H293" i="1" s="1"/>
  <c r="F309" i="1"/>
  <c r="G309" i="1" s="1"/>
  <c r="H309" i="1" s="1"/>
  <c r="F321" i="1"/>
  <c r="G321" i="1" s="1"/>
  <c r="H321" i="1" s="1"/>
  <c r="F343" i="1"/>
  <c r="G343" i="1" s="1"/>
  <c r="H343" i="1" s="1"/>
  <c r="F358" i="1"/>
  <c r="G358" i="1" s="1"/>
  <c r="H358" i="1" s="1"/>
  <c r="F373" i="1"/>
  <c r="G373" i="1" s="1"/>
  <c r="H373" i="1" s="1"/>
  <c r="F390" i="1"/>
  <c r="G390" i="1" s="1"/>
  <c r="H390" i="1" s="1"/>
  <c r="F405" i="1"/>
  <c r="G405" i="1" s="1"/>
  <c r="H405" i="1" s="1"/>
  <c r="F179" i="1"/>
  <c r="G179" i="1" s="1"/>
  <c r="H179" i="1" s="1"/>
  <c r="F206" i="1"/>
  <c r="G206" i="1" s="1"/>
  <c r="H206" i="1" s="1"/>
  <c r="F222" i="1"/>
  <c r="G222" i="1" s="1"/>
  <c r="H222" i="1" s="1"/>
  <c r="F238" i="1"/>
  <c r="G238" i="1" s="1"/>
  <c r="H238" i="1" s="1"/>
  <c r="F254" i="1"/>
  <c r="G254" i="1" s="1"/>
  <c r="H254" i="1" s="1"/>
  <c r="F270" i="1"/>
  <c r="G270" i="1" s="1"/>
  <c r="H270" i="1" s="1"/>
  <c r="F284" i="1"/>
  <c r="G284" i="1" s="1"/>
  <c r="H284" i="1" s="1"/>
  <c r="F300" i="1"/>
  <c r="G300" i="1" s="1"/>
  <c r="H300" i="1" s="1"/>
  <c r="F313" i="1"/>
  <c r="G313" i="1" s="1"/>
  <c r="H313" i="1" s="1"/>
  <c r="F328" i="1"/>
  <c r="G328" i="1" s="1"/>
  <c r="H328" i="1" s="1"/>
  <c r="F340" i="1"/>
  <c r="G340" i="1" s="1"/>
  <c r="H340" i="1" s="1"/>
  <c r="F362" i="1"/>
  <c r="G362" i="1" s="1"/>
  <c r="H362" i="1" s="1"/>
  <c r="F381" i="1"/>
  <c r="G381" i="1" s="1"/>
  <c r="H381" i="1" s="1"/>
  <c r="F180" i="1"/>
  <c r="G180" i="1" s="1"/>
  <c r="H180" i="1" s="1"/>
  <c r="F212" i="1"/>
  <c r="G212" i="1" s="1"/>
  <c r="H212" i="1" s="1"/>
  <c r="F228" i="1"/>
  <c r="G228" i="1" s="1"/>
  <c r="H228" i="1" s="1"/>
  <c r="F244" i="1"/>
  <c r="G244" i="1" s="1"/>
  <c r="H244" i="1" s="1"/>
  <c r="F260" i="1"/>
  <c r="G260" i="1" s="1"/>
  <c r="H260" i="1" s="1"/>
  <c r="F276" i="1"/>
  <c r="G276" i="1" s="1"/>
  <c r="H276" i="1" s="1"/>
  <c r="F291" i="1"/>
  <c r="G291" i="1" s="1"/>
  <c r="H291" i="1" s="1"/>
  <c r="F311" i="1"/>
  <c r="G311" i="1" s="1"/>
  <c r="H311" i="1" s="1"/>
  <c r="F326" i="1"/>
  <c r="G326" i="1" s="1"/>
  <c r="H326" i="1" s="1"/>
  <c r="F341" i="1"/>
  <c r="G341" i="1" s="1"/>
  <c r="H341" i="1" s="1"/>
  <c r="F353" i="1"/>
  <c r="G353" i="1" s="1"/>
  <c r="H353" i="1" s="1"/>
  <c r="F374" i="1"/>
  <c r="G374" i="1" s="1"/>
  <c r="H374" i="1" s="1"/>
  <c r="F389" i="1"/>
  <c r="G389" i="1" s="1"/>
  <c r="H389" i="1" s="1"/>
  <c r="F403" i="1"/>
  <c r="G403" i="1" s="1"/>
  <c r="H403" i="1" s="1"/>
  <c r="F427" i="1"/>
  <c r="G427" i="1" s="1"/>
  <c r="H427" i="1" s="1"/>
  <c r="F8" i="1"/>
  <c r="G8" i="1" s="1"/>
  <c r="H8" i="1" s="1"/>
  <c r="F24" i="1"/>
  <c r="G24" i="1" s="1"/>
  <c r="H24" i="1" s="1"/>
  <c r="F40" i="1"/>
  <c r="G40" i="1" s="1"/>
  <c r="H40" i="1" s="1"/>
  <c r="F56" i="1"/>
  <c r="G56" i="1" s="1"/>
  <c r="H56" i="1" s="1"/>
  <c r="F72" i="1"/>
  <c r="G72" i="1" s="1"/>
  <c r="H72" i="1" s="1"/>
  <c r="F88" i="1"/>
  <c r="G88" i="1" s="1"/>
  <c r="H88" i="1" s="1"/>
  <c r="F114" i="1"/>
  <c r="G114" i="1" s="1"/>
  <c r="H114" i="1" s="1"/>
  <c r="F146" i="1"/>
  <c r="G146" i="1" s="1"/>
  <c r="H146" i="1" s="1"/>
  <c r="F170" i="1"/>
  <c r="G170" i="1" s="1"/>
  <c r="H170" i="1" s="1"/>
  <c r="F185" i="1"/>
  <c r="G185" i="1" s="1"/>
  <c r="H185" i="1" s="1"/>
  <c r="F199" i="1"/>
  <c r="G199" i="1" s="1"/>
  <c r="H199" i="1" s="1"/>
  <c r="F11" i="1"/>
  <c r="G11" i="1" s="1"/>
  <c r="H11" i="1" s="1"/>
  <c r="F27" i="1"/>
  <c r="G27" i="1" s="1"/>
  <c r="H27" i="1" s="1"/>
  <c r="F43" i="1"/>
  <c r="G43" i="1" s="1"/>
  <c r="H43" i="1" s="1"/>
  <c r="F59" i="1"/>
  <c r="G59" i="1" s="1"/>
  <c r="H59" i="1" s="1"/>
  <c r="F75" i="1"/>
  <c r="G75" i="1" s="1"/>
  <c r="H75" i="1" s="1"/>
  <c r="F91" i="1"/>
  <c r="G91" i="1" s="1"/>
  <c r="H91" i="1" s="1"/>
  <c r="F101" i="1"/>
  <c r="G101" i="1" s="1"/>
  <c r="H101" i="1" s="1"/>
  <c r="F112" i="1"/>
  <c r="G112" i="1" s="1"/>
  <c r="H112" i="1" s="1"/>
  <c r="F123" i="1"/>
  <c r="G123" i="1" s="1"/>
  <c r="H123" i="1" s="1"/>
  <c r="F133" i="1"/>
  <c r="G133" i="1" s="1"/>
  <c r="H133" i="1" s="1"/>
  <c r="F144" i="1"/>
  <c r="G144" i="1" s="1"/>
  <c r="H144" i="1" s="1"/>
  <c r="F155" i="1"/>
  <c r="G155" i="1" s="1"/>
  <c r="H155" i="1" s="1"/>
  <c r="F167" i="1"/>
  <c r="G167" i="1" s="1"/>
  <c r="H167" i="1" s="1"/>
  <c r="F188" i="1"/>
  <c r="G188" i="1" s="1"/>
  <c r="H188" i="1" s="1"/>
  <c r="F7" i="1"/>
  <c r="G7" i="1" s="1"/>
  <c r="H7" i="1" s="1"/>
  <c r="F23" i="1"/>
  <c r="G23" i="1" s="1"/>
  <c r="H23" i="1" s="1"/>
  <c r="F39" i="1"/>
  <c r="G39" i="1" s="1"/>
  <c r="H39" i="1" s="1"/>
  <c r="F55" i="1"/>
  <c r="G55" i="1" s="1"/>
  <c r="H55" i="1" s="1"/>
  <c r="F71" i="1"/>
  <c r="G71" i="1" s="1"/>
  <c r="H71" i="1" s="1"/>
  <c r="F87" i="1"/>
  <c r="G87" i="1" s="1"/>
  <c r="H87" i="1" s="1"/>
  <c r="F118" i="1"/>
  <c r="G118" i="1" s="1"/>
  <c r="H118" i="1" s="1"/>
  <c r="F150" i="1"/>
  <c r="G150" i="1" s="1"/>
  <c r="H150" i="1" s="1"/>
  <c r="F169" i="1"/>
  <c r="G169" i="1" s="1"/>
  <c r="H169" i="1" s="1"/>
  <c r="F14" i="1"/>
  <c r="G14" i="1" s="1"/>
  <c r="H14" i="1" s="1"/>
  <c r="F30" i="1"/>
  <c r="G30" i="1" s="1"/>
  <c r="H30" i="1" s="1"/>
  <c r="F46" i="1"/>
  <c r="G46" i="1" s="1"/>
  <c r="H46" i="1" s="1"/>
  <c r="F62" i="1"/>
  <c r="G62" i="1" s="1"/>
  <c r="H62" i="1" s="1"/>
  <c r="F78" i="1"/>
  <c r="G78" i="1" s="1"/>
  <c r="H78" i="1" s="1"/>
  <c r="F95" i="1"/>
  <c r="G95" i="1" s="1"/>
  <c r="H95" i="1" s="1"/>
  <c r="F105" i="1"/>
  <c r="G105" i="1" s="1"/>
  <c r="H105" i="1" s="1"/>
  <c r="F116" i="1"/>
  <c r="G116" i="1" s="1"/>
  <c r="H116" i="1" s="1"/>
  <c r="F127" i="1"/>
  <c r="G127" i="1" s="1"/>
  <c r="H127" i="1" s="1"/>
  <c r="F137" i="1"/>
  <c r="G137" i="1" s="1"/>
  <c r="H137" i="1" s="1"/>
  <c r="F148" i="1"/>
  <c r="G148" i="1" s="1"/>
  <c r="H148" i="1" s="1"/>
  <c r="F159" i="1"/>
  <c r="G159" i="1" s="1"/>
  <c r="H159" i="1" s="1"/>
  <c r="F186" i="1"/>
  <c r="G186" i="1" s="1"/>
  <c r="H186" i="1" s="1"/>
  <c r="F207" i="1"/>
  <c r="G207" i="1" s="1"/>
  <c r="H207" i="1" s="1"/>
  <c r="F223" i="1"/>
  <c r="G223" i="1" s="1"/>
  <c r="H223" i="1" s="1"/>
  <c r="F239" i="1"/>
  <c r="G239" i="1" s="1"/>
  <c r="H239" i="1" s="1"/>
  <c r="F255" i="1"/>
  <c r="G255" i="1" s="1"/>
  <c r="H255" i="1" s="1"/>
  <c r="F271" i="1"/>
  <c r="G271" i="1" s="1"/>
  <c r="H271" i="1" s="1"/>
  <c r="F289" i="1"/>
  <c r="G289" i="1" s="1"/>
  <c r="H289" i="1" s="1"/>
  <c r="F305" i="1"/>
  <c r="G305" i="1" s="1"/>
  <c r="H305" i="1" s="1"/>
  <c r="F327" i="1"/>
  <c r="G327" i="1" s="1"/>
  <c r="H327" i="1" s="1"/>
  <c r="F342" i="1"/>
  <c r="G342" i="1" s="1"/>
  <c r="H342" i="1" s="1"/>
  <c r="F357" i="1"/>
  <c r="G357" i="1" s="1"/>
  <c r="H357" i="1" s="1"/>
  <c r="F369" i="1"/>
  <c r="G369" i="1" s="1"/>
  <c r="H369" i="1" s="1"/>
  <c r="F384" i="1"/>
  <c r="G384" i="1" s="1"/>
  <c r="H384" i="1" s="1"/>
  <c r="F399" i="1"/>
  <c r="G399" i="1" s="1"/>
  <c r="H399" i="1" s="1"/>
  <c r="F416" i="1"/>
  <c r="G416" i="1" s="1"/>
  <c r="H416" i="1" s="1"/>
  <c r="F192" i="1"/>
  <c r="G192" i="1" s="1"/>
  <c r="H192" i="1" s="1"/>
  <c r="F216" i="1"/>
  <c r="G216" i="1" s="1"/>
  <c r="H216" i="1" s="1"/>
  <c r="F232" i="1"/>
  <c r="G232" i="1" s="1"/>
  <c r="H232" i="1" s="1"/>
  <c r="F248" i="1"/>
  <c r="G248" i="1" s="1"/>
  <c r="H248" i="1" s="1"/>
  <c r="F264" i="1"/>
  <c r="G264" i="1" s="1"/>
  <c r="H264" i="1" s="1"/>
  <c r="F280" i="1"/>
  <c r="G280" i="1" s="1"/>
  <c r="H280" i="1" s="1"/>
  <c r="F296" i="1"/>
  <c r="G296" i="1" s="1"/>
  <c r="H296" i="1" s="1"/>
  <c r="F312" i="1"/>
  <c r="G312" i="1" s="1"/>
  <c r="H312" i="1" s="1"/>
  <c r="F324" i="1"/>
  <c r="G324" i="1" s="1"/>
  <c r="H324" i="1" s="1"/>
  <c r="F346" i="1"/>
  <c r="G346" i="1" s="1"/>
  <c r="H346" i="1" s="1"/>
  <c r="F361" i="1"/>
  <c r="G361" i="1" s="1"/>
  <c r="H361" i="1" s="1"/>
  <c r="F375" i="1"/>
  <c r="G375" i="1" s="1"/>
  <c r="H375" i="1" s="1"/>
  <c r="F392" i="1"/>
  <c r="G392" i="1" s="1"/>
  <c r="H392" i="1" s="1"/>
  <c r="F407" i="1"/>
  <c r="G407" i="1" s="1"/>
  <c r="H407" i="1" s="1"/>
  <c r="F184" i="1"/>
  <c r="G184" i="1" s="1"/>
  <c r="H184" i="1" s="1"/>
  <c r="F211" i="1"/>
  <c r="G211" i="1" s="1"/>
  <c r="H211" i="1" s="1"/>
  <c r="F227" i="1"/>
  <c r="G227" i="1" s="1"/>
  <c r="H227" i="1" s="1"/>
  <c r="F243" i="1"/>
  <c r="G243" i="1" s="1"/>
  <c r="H243" i="1" s="1"/>
  <c r="F259" i="1"/>
  <c r="G259" i="1" s="1"/>
  <c r="H259" i="1" s="1"/>
  <c r="F275" i="1"/>
  <c r="G275" i="1" s="1"/>
  <c r="H275" i="1" s="1"/>
  <c r="F287" i="1"/>
  <c r="G287" i="1" s="1"/>
  <c r="H287" i="1" s="1"/>
  <c r="F303" i="1"/>
  <c r="G303" i="1" s="1"/>
  <c r="H303" i="1" s="1"/>
  <c r="F319" i="1"/>
  <c r="G319" i="1" s="1"/>
  <c r="H319" i="1" s="1"/>
  <c r="F331" i="1"/>
  <c r="G331" i="1" s="1"/>
  <c r="H331" i="1" s="1"/>
  <c r="F349" i="1"/>
  <c r="G349" i="1" s="1"/>
  <c r="H349" i="1" s="1"/>
  <c r="F364" i="1"/>
  <c r="G364" i="1" s="1"/>
  <c r="H364" i="1" s="1"/>
  <c r="F383" i="1"/>
  <c r="G383" i="1" s="1"/>
  <c r="H383" i="1" s="1"/>
  <c r="F189" i="1"/>
  <c r="G189" i="1" s="1"/>
  <c r="H189" i="1" s="1"/>
  <c r="F10" i="1"/>
  <c r="G10" i="1" s="1"/>
  <c r="H10" i="1" s="1"/>
  <c r="F26" i="1"/>
  <c r="G26" i="1" s="1"/>
  <c r="H26" i="1" s="1"/>
  <c r="F42" i="1"/>
  <c r="G42" i="1" s="1"/>
  <c r="H42" i="1" s="1"/>
  <c r="F58" i="1"/>
  <c r="G58" i="1" s="1"/>
  <c r="H58" i="1" s="1"/>
  <c r="F74" i="1"/>
  <c r="G74" i="1" s="1"/>
  <c r="H74" i="1" s="1"/>
  <c r="F90" i="1"/>
  <c r="G90" i="1" s="1"/>
  <c r="H90" i="1" s="1"/>
  <c r="F122" i="1"/>
  <c r="G122" i="1" s="1"/>
  <c r="H122" i="1" s="1"/>
  <c r="F154" i="1"/>
  <c r="G154" i="1" s="1"/>
  <c r="H154" i="1" s="1"/>
  <c r="F172" i="1"/>
  <c r="G172" i="1" s="1"/>
  <c r="H172" i="1" s="1"/>
  <c r="F187" i="1"/>
  <c r="G187" i="1" s="1"/>
  <c r="H187" i="1" s="1"/>
  <c r="F201" i="1"/>
  <c r="G201" i="1" s="1"/>
  <c r="H201" i="1" s="1"/>
  <c r="F17" i="1"/>
  <c r="G17" i="1" s="1"/>
  <c r="H17" i="1" s="1"/>
  <c r="F33" i="1"/>
  <c r="G33" i="1" s="1"/>
  <c r="H33" i="1" s="1"/>
  <c r="F49" i="1"/>
  <c r="G49" i="1" s="1"/>
  <c r="H49" i="1" s="1"/>
  <c r="F65" i="1"/>
  <c r="G65" i="1" s="1"/>
  <c r="H65" i="1" s="1"/>
  <c r="F81" i="1"/>
  <c r="G81" i="1" s="1"/>
  <c r="H81" i="1" s="1"/>
  <c r="F93" i="1"/>
  <c r="G93" i="1" s="1"/>
  <c r="H93" i="1" s="1"/>
  <c r="F104" i="1"/>
  <c r="G104" i="1" s="1"/>
  <c r="H104" i="1" s="1"/>
  <c r="F115" i="1"/>
  <c r="G115" i="1" s="1"/>
  <c r="H115" i="1" s="1"/>
  <c r="F125" i="1"/>
  <c r="G125" i="1" s="1"/>
  <c r="H125" i="1" s="1"/>
  <c r="F136" i="1"/>
  <c r="G136" i="1" s="1"/>
  <c r="H136" i="1" s="1"/>
  <c r="F147" i="1"/>
  <c r="G147" i="1" s="1"/>
  <c r="H147" i="1" s="1"/>
  <c r="F157" i="1"/>
  <c r="G157" i="1" s="1"/>
  <c r="H157" i="1" s="1"/>
  <c r="F174" i="1"/>
  <c r="G174" i="1" s="1"/>
  <c r="H174" i="1" s="1"/>
  <c r="F193" i="1"/>
  <c r="G193" i="1" s="1"/>
  <c r="H193" i="1" s="1"/>
  <c r="F13" i="1"/>
  <c r="G13" i="1" s="1"/>
  <c r="H13" i="1" s="1"/>
  <c r="F29" i="1"/>
  <c r="G29" i="1" s="1"/>
  <c r="H29" i="1" s="1"/>
  <c r="F45" i="1"/>
  <c r="G45" i="1" s="1"/>
  <c r="H45" i="1" s="1"/>
  <c r="F61" i="1"/>
  <c r="G61" i="1" s="1"/>
  <c r="H61" i="1" s="1"/>
  <c r="F77" i="1"/>
  <c r="G77" i="1" s="1"/>
  <c r="H77" i="1" s="1"/>
  <c r="F94" i="1"/>
  <c r="G94" i="1" s="1"/>
  <c r="H94" i="1" s="1"/>
  <c r="F126" i="1"/>
  <c r="G126" i="1" s="1"/>
  <c r="H126" i="1" s="1"/>
  <c r="F158" i="1"/>
  <c r="G158" i="1" s="1"/>
  <c r="H158" i="1" s="1"/>
  <c r="F171" i="1"/>
  <c r="G171" i="1" s="1"/>
  <c r="H171" i="1" s="1"/>
  <c r="F19" i="1"/>
  <c r="G19" i="1" s="1"/>
  <c r="H19" i="1" s="1"/>
  <c r="F35" i="1"/>
  <c r="G35" i="1" s="1"/>
  <c r="H35" i="1" s="1"/>
  <c r="F51" i="1"/>
  <c r="G51" i="1" s="1"/>
  <c r="H51" i="1" s="1"/>
  <c r="F67" i="1"/>
  <c r="G67" i="1" s="1"/>
  <c r="H67" i="1" s="1"/>
  <c r="F83" i="1"/>
  <c r="G83" i="1" s="1"/>
  <c r="H83" i="1" s="1"/>
  <c r="F97" i="1"/>
  <c r="G97" i="1" s="1"/>
  <c r="H97" i="1" s="1"/>
  <c r="F108" i="1"/>
  <c r="G108" i="1" s="1"/>
  <c r="H108" i="1" s="1"/>
  <c r="F119" i="1"/>
  <c r="G119" i="1" s="1"/>
  <c r="H119" i="1" s="1"/>
  <c r="F129" i="1"/>
  <c r="G129" i="1" s="1"/>
  <c r="H129" i="1" s="1"/>
  <c r="F140" i="1"/>
  <c r="G140" i="1" s="1"/>
  <c r="H140" i="1" s="1"/>
  <c r="F151" i="1"/>
  <c r="G151" i="1" s="1"/>
  <c r="H151" i="1" s="1"/>
  <c r="F166" i="1"/>
  <c r="G166" i="1" s="1"/>
  <c r="H166" i="1" s="1"/>
  <c r="F191" i="1"/>
  <c r="G191" i="1" s="1"/>
  <c r="H191" i="1" s="1"/>
  <c r="F210" i="1"/>
  <c r="G210" i="1" s="1"/>
  <c r="H210" i="1" s="1"/>
  <c r="F226" i="1"/>
  <c r="G226" i="1" s="1"/>
  <c r="H226" i="1" s="1"/>
  <c r="F242" i="1"/>
  <c r="G242" i="1" s="1"/>
  <c r="H242" i="1" s="1"/>
  <c r="F258" i="1"/>
  <c r="G258" i="1" s="1"/>
  <c r="H258" i="1" s="1"/>
  <c r="F274" i="1"/>
  <c r="G274" i="1" s="1"/>
  <c r="H274" i="1" s="1"/>
  <c r="F292" i="1"/>
  <c r="G292" i="1" s="1"/>
  <c r="H292" i="1" s="1"/>
  <c r="F308" i="1"/>
  <c r="G308" i="1" s="1"/>
  <c r="H308" i="1" s="1"/>
  <c r="F330" i="1"/>
  <c r="G330" i="1" s="1"/>
  <c r="H330" i="1" s="1"/>
  <c r="F345" i="1"/>
  <c r="G345" i="1" s="1"/>
  <c r="H345" i="1" s="1"/>
  <c r="F360" i="1"/>
  <c r="G360" i="1" s="1"/>
  <c r="H360" i="1" s="1"/>
  <c r="F372" i="1"/>
  <c r="G372" i="1" s="1"/>
  <c r="H372" i="1" s="1"/>
  <c r="F387" i="1"/>
  <c r="G387" i="1" s="1"/>
  <c r="H387" i="1" s="1"/>
  <c r="F404" i="1"/>
  <c r="G404" i="1" s="1"/>
  <c r="H404" i="1" s="1"/>
  <c r="F419" i="1"/>
  <c r="G419" i="1" s="1"/>
  <c r="H419" i="1" s="1"/>
  <c r="F205" i="1"/>
  <c r="G205" i="1" s="1"/>
  <c r="H205" i="1" s="1"/>
  <c r="F221" i="1"/>
  <c r="G221" i="1" s="1"/>
  <c r="H221" i="1" s="1"/>
  <c r="F237" i="1"/>
  <c r="G237" i="1" s="1"/>
  <c r="H237" i="1" s="1"/>
  <c r="F253" i="1"/>
  <c r="G253" i="1" s="1"/>
  <c r="H253" i="1" s="1"/>
  <c r="F269" i="1"/>
  <c r="G269" i="1" s="1"/>
  <c r="H269" i="1" s="1"/>
  <c r="F283" i="1"/>
  <c r="G283" i="1" s="1"/>
  <c r="H283" i="1" s="1"/>
  <c r="F299" i="1"/>
  <c r="G299" i="1" s="1"/>
  <c r="H299" i="1" s="1"/>
  <c r="F315" i="1"/>
  <c r="G315" i="1" s="1"/>
  <c r="H315" i="1" s="1"/>
  <c r="F333" i="1"/>
  <c r="G333" i="1" s="1"/>
  <c r="H333" i="1" s="1"/>
  <c r="F348" i="1"/>
  <c r="G348" i="1" s="1"/>
  <c r="H348" i="1" s="1"/>
  <c r="F367" i="1"/>
  <c r="G367" i="1" s="1"/>
  <c r="H367" i="1" s="1"/>
  <c r="F380" i="1"/>
  <c r="G380" i="1" s="1"/>
  <c r="H380" i="1" s="1"/>
  <c r="F395" i="1"/>
  <c r="G395" i="1" s="1"/>
  <c r="H395" i="1" s="1"/>
  <c r="F412" i="1"/>
  <c r="G412" i="1" s="1"/>
  <c r="H412" i="1" s="1"/>
  <c r="F198" i="1"/>
  <c r="G198" i="1" s="1"/>
  <c r="H198" i="1" s="1"/>
  <c r="F214" i="1"/>
  <c r="G214" i="1" s="1"/>
  <c r="H214" i="1" s="1"/>
  <c r="F230" i="1"/>
  <c r="G230" i="1" s="1"/>
  <c r="H230" i="1" s="1"/>
  <c r="F246" i="1"/>
  <c r="G246" i="1" s="1"/>
  <c r="H246" i="1" s="1"/>
  <c r="F262" i="1"/>
  <c r="G262" i="1" s="1"/>
  <c r="H262" i="1" s="1"/>
  <c r="F278" i="1"/>
  <c r="G278" i="1" s="1"/>
  <c r="H278" i="1" s="1"/>
  <c r="F294" i="1"/>
  <c r="G294" i="1" s="1"/>
  <c r="H294" i="1" s="1"/>
  <c r="F307" i="1"/>
  <c r="G307" i="1" s="1"/>
  <c r="H307" i="1" s="1"/>
  <c r="F322" i="1"/>
  <c r="G322" i="1" s="1"/>
  <c r="H322" i="1" s="1"/>
  <c r="F334" i="1"/>
  <c r="G334" i="1" s="1"/>
  <c r="H334" i="1" s="1"/>
  <c r="F352" i="1"/>
  <c r="G352" i="1" s="1"/>
  <c r="H352" i="1" s="1"/>
  <c r="F371" i="1"/>
  <c r="G371" i="1" s="1"/>
  <c r="H371" i="1" s="1"/>
  <c r="F388" i="1"/>
  <c r="G388" i="1" s="1"/>
  <c r="H388" i="1" s="1"/>
  <c r="F194" i="1"/>
  <c r="G194" i="1" s="1"/>
  <c r="H194" i="1" s="1"/>
  <c r="F15" i="1"/>
  <c r="G15" i="1" s="1"/>
  <c r="H15" i="1" s="1"/>
  <c r="F31" i="1"/>
  <c r="G31" i="1" s="1"/>
  <c r="H31" i="1" s="1"/>
  <c r="F47" i="1"/>
  <c r="G47" i="1" s="1"/>
  <c r="H47" i="1" s="1"/>
  <c r="F63" i="1"/>
  <c r="G63" i="1" s="1"/>
  <c r="H63" i="1" s="1"/>
  <c r="F79" i="1"/>
  <c r="G79" i="1" s="1"/>
  <c r="H79" i="1" s="1"/>
  <c r="F98" i="1"/>
  <c r="G98" i="1" s="1"/>
  <c r="H98" i="1" s="1"/>
  <c r="F130" i="1"/>
  <c r="G130" i="1" s="1"/>
  <c r="H130" i="1" s="1"/>
  <c r="F161" i="1"/>
  <c r="G161" i="1" s="1"/>
  <c r="H161" i="1" s="1"/>
  <c r="F176" i="1"/>
  <c r="G176" i="1" s="1"/>
  <c r="H176" i="1" s="1"/>
  <c r="F190" i="1"/>
  <c r="G190" i="1" s="1"/>
  <c r="H190" i="1" s="1"/>
  <c r="F203" i="1"/>
  <c r="G203" i="1" s="1"/>
  <c r="H203" i="1" s="1"/>
  <c r="F20" i="1"/>
  <c r="G20" i="1" s="1"/>
  <c r="H20" i="1" s="1"/>
  <c r="F36" i="1"/>
  <c r="G36" i="1" s="1"/>
  <c r="H36" i="1" s="1"/>
  <c r="F52" i="1"/>
  <c r="G52" i="1" s="1"/>
  <c r="H52" i="1" s="1"/>
  <c r="F68" i="1"/>
  <c r="G68" i="1" s="1"/>
  <c r="H68" i="1" s="1"/>
  <c r="F84" i="1"/>
  <c r="G84" i="1" s="1"/>
  <c r="H84" i="1" s="1"/>
  <c r="F96" i="1"/>
  <c r="G96" i="1" s="1"/>
  <c r="H96" i="1" s="1"/>
  <c r="F107" i="1"/>
  <c r="G107" i="1" s="1"/>
  <c r="H107" i="1" s="1"/>
  <c r="F117" i="1"/>
  <c r="G117" i="1" s="1"/>
  <c r="H117" i="1" s="1"/>
  <c r="F128" i="1"/>
  <c r="G128" i="1" s="1"/>
  <c r="H128" i="1" s="1"/>
  <c r="F139" i="1"/>
  <c r="G139" i="1" s="1"/>
  <c r="H139" i="1" s="1"/>
  <c r="F149" i="1"/>
  <c r="G149" i="1" s="1"/>
  <c r="H149" i="1" s="1"/>
  <c r="F160" i="1"/>
  <c r="G160" i="1" s="1"/>
  <c r="H160" i="1" s="1"/>
  <c r="F181" i="1"/>
  <c r="G181" i="1" s="1"/>
  <c r="H181" i="1" s="1"/>
  <c r="F195" i="1"/>
  <c r="G195" i="1" s="1"/>
  <c r="H195" i="1" s="1"/>
  <c r="F16" i="1"/>
  <c r="G16" i="1" s="1"/>
  <c r="H16" i="1" s="1"/>
  <c r="F32" i="1"/>
  <c r="G32" i="1" s="1"/>
  <c r="H32" i="1" s="1"/>
  <c r="F48" i="1"/>
  <c r="G48" i="1" s="1"/>
  <c r="H48" i="1" s="1"/>
  <c r="F64" i="1"/>
  <c r="G64" i="1" s="1"/>
  <c r="H64" i="1" s="1"/>
  <c r="F80" i="1"/>
  <c r="G80" i="1" s="1"/>
  <c r="H80" i="1" s="1"/>
  <c r="F102" i="1"/>
  <c r="G102" i="1" s="1"/>
  <c r="H102" i="1" s="1"/>
  <c r="F134" i="1"/>
  <c r="G134" i="1" s="1"/>
  <c r="H134" i="1" s="1"/>
  <c r="F162" i="1"/>
  <c r="G162" i="1" s="1"/>
  <c r="H162" i="1" s="1"/>
  <c r="F9" i="1"/>
  <c r="G9" i="1" s="1"/>
  <c r="H9" i="1" s="1"/>
  <c r="F25" i="1"/>
  <c r="G25" i="1" s="1"/>
  <c r="H25" i="1" s="1"/>
  <c r="F41" i="1"/>
  <c r="G41" i="1" s="1"/>
  <c r="H41" i="1" s="1"/>
  <c r="F57" i="1"/>
  <c r="G57" i="1" s="1"/>
  <c r="H57" i="1" s="1"/>
  <c r="F73" i="1"/>
  <c r="G73" i="1" s="1"/>
  <c r="H73" i="1" s="1"/>
  <c r="F89" i="1"/>
  <c r="G89" i="1" s="1"/>
  <c r="H89" i="1" s="1"/>
  <c r="F100" i="1"/>
  <c r="G100" i="1" s="1"/>
  <c r="H100" i="1" s="1"/>
  <c r="F111" i="1"/>
  <c r="G111" i="1" s="1"/>
  <c r="H111" i="1" s="1"/>
  <c r="F121" i="1"/>
  <c r="G121" i="1" s="1"/>
  <c r="H121" i="1" s="1"/>
  <c r="F132" i="1"/>
  <c r="G132" i="1" s="1"/>
  <c r="H132" i="1" s="1"/>
  <c r="F143" i="1"/>
  <c r="G143" i="1" s="1"/>
  <c r="H143" i="1" s="1"/>
  <c r="F153" i="1"/>
  <c r="G153" i="1" s="1"/>
  <c r="H153" i="1" s="1"/>
  <c r="F168" i="1"/>
  <c r="G168" i="1" s="1"/>
  <c r="H168" i="1" s="1"/>
  <c r="F196" i="1"/>
  <c r="G196" i="1" s="1"/>
  <c r="H196" i="1" s="1"/>
  <c r="F215" i="1"/>
  <c r="G215" i="1" s="1"/>
  <c r="H215" i="1" s="1"/>
  <c r="F231" i="1"/>
  <c r="G231" i="1" s="1"/>
  <c r="H231" i="1" s="1"/>
  <c r="F247" i="1"/>
  <c r="G247" i="1" s="1"/>
  <c r="H247" i="1" s="1"/>
  <c r="F263" i="1"/>
  <c r="G263" i="1" s="1"/>
  <c r="H263" i="1" s="1"/>
  <c r="F279" i="1"/>
  <c r="G279" i="1" s="1"/>
  <c r="H279" i="1" s="1"/>
  <c r="F295" i="1"/>
  <c r="G295" i="1" s="1"/>
  <c r="H295" i="1" s="1"/>
  <c r="F317" i="1"/>
  <c r="G317" i="1" s="1"/>
  <c r="H317" i="1" s="1"/>
  <c r="F332" i="1"/>
  <c r="G332" i="1" s="1"/>
  <c r="H332" i="1" s="1"/>
  <c r="F351" i="1"/>
  <c r="G351" i="1" s="1"/>
  <c r="H351" i="1" s="1"/>
  <c r="F363" i="1"/>
  <c r="G363" i="1" s="1"/>
  <c r="H363" i="1" s="1"/>
  <c r="F377" i="1"/>
  <c r="G377" i="1" s="1"/>
  <c r="H377" i="1" s="1"/>
  <c r="F394" i="1"/>
  <c r="G394" i="1" s="1"/>
  <c r="H394" i="1" s="1"/>
  <c r="F409" i="1"/>
  <c r="G409" i="1" s="1"/>
  <c r="H409" i="1" s="1"/>
  <c r="F173" i="1"/>
  <c r="G173" i="1" s="1"/>
  <c r="H173" i="1" s="1"/>
  <c r="F208" i="1"/>
  <c r="G208" i="1" s="1"/>
  <c r="H208" i="1" s="1"/>
  <c r="F224" i="1"/>
  <c r="G224" i="1" s="1"/>
  <c r="H224" i="1" s="1"/>
  <c r="F240" i="1"/>
  <c r="G240" i="1" s="1"/>
  <c r="H240" i="1" s="1"/>
  <c r="F256" i="1"/>
  <c r="G256" i="1" s="1"/>
  <c r="H256" i="1" s="1"/>
  <c r="F272" i="1"/>
  <c r="G272" i="1" s="1"/>
  <c r="H272" i="1" s="1"/>
  <c r="F290" i="1"/>
  <c r="G290" i="1" s="1"/>
  <c r="H290" i="1" s="1"/>
  <c r="F306" i="1"/>
  <c r="G306" i="1" s="1"/>
  <c r="H306" i="1" s="1"/>
  <c r="F318" i="1"/>
  <c r="G318" i="1" s="1"/>
  <c r="H318" i="1" s="1"/>
  <c r="F336" i="1"/>
  <c r="G336" i="1" s="1"/>
  <c r="H336" i="1" s="1"/>
  <c r="F355" i="1"/>
  <c r="G355" i="1" s="1"/>
  <c r="H355" i="1" s="1"/>
  <c r="F370" i="1"/>
  <c r="G370" i="1" s="1"/>
  <c r="H370" i="1" s="1"/>
  <c r="F385" i="1"/>
  <c r="G385" i="1" s="1"/>
  <c r="H385" i="1" s="1"/>
  <c r="F402" i="1"/>
  <c r="G402" i="1" s="1"/>
  <c r="H402" i="1" s="1"/>
  <c r="F417" i="1"/>
  <c r="G417" i="1" s="1"/>
  <c r="H417" i="1" s="1"/>
  <c r="F202" i="1"/>
  <c r="G202" i="1" s="1"/>
  <c r="H202" i="1" s="1"/>
  <c r="F219" i="1"/>
  <c r="G219" i="1" s="1"/>
  <c r="H219" i="1" s="1"/>
  <c r="F235" i="1"/>
  <c r="G235" i="1" s="1"/>
  <c r="H235" i="1" s="1"/>
  <c r="F251" i="1"/>
  <c r="G251" i="1" s="1"/>
  <c r="H251" i="1" s="1"/>
  <c r="F267" i="1"/>
  <c r="G267" i="1" s="1"/>
  <c r="H267" i="1" s="1"/>
  <c r="F281" i="1"/>
  <c r="G281" i="1" s="1"/>
  <c r="H281" i="1" s="1"/>
  <c r="F297" i="1"/>
  <c r="G297" i="1" s="1"/>
  <c r="H297" i="1" s="1"/>
  <c r="F310" i="1"/>
  <c r="G310" i="1" s="1"/>
  <c r="H310" i="1" s="1"/>
  <c r="F325" i="1"/>
  <c r="G325" i="1" s="1"/>
  <c r="H325" i="1" s="1"/>
  <c r="F337" i="1"/>
  <c r="G337" i="1" s="1"/>
  <c r="H337" i="1" s="1"/>
  <c r="F741" i="1"/>
  <c r="G741" i="1" s="1"/>
  <c r="H741" i="1" s="1"/>
  <c r="F725" i="1"/>
  <c r="G725" i="1" s="1"/>
  <c r="H725" i="1" s="1"/>
  <c r="F709" i="1"/>
  <c r="G709" i="1" s="1"/>
  <c r="H709" i="1" s="1"/>
  <c r="F693" i="1"/>
  <c r="G693" i="1" s="1"/>
  <c r="H693" i="1" s="1"/>
  <c r="F677" i="1"/>
  <c r="G677" i="1" s="1"/>
  <c r="H677" i="1" s="1"/>
  <c r="F661" i="1"/>
  <c r="G661" i="1" s="1"/>
  <c r="H661" i="1" s="1"/>
  <c r="F647" i="1"/>
  <c r="G647" i="1" s="1"/>
  <c r="H647" i="1" s="1"/>
  <c r="F748" i="1"/>
  <c r="G748" i="1" s="1"/>
  <c r="H748" i="1" s="1"/>
  <c r="F732" i="1"/>
  <c r="G732" i="1" s="1"/>
  <c r="H732" i="1" s="1"/>
  <c r="F716" i="1"/>
  <c r="G716" i="1" s="1"/>
  <c r="H716" i="1" s="1"/>
  <c r="F700" i="1"/>
  <c r="G700" i="1" s="1"/>
  <c r="H700" i="1" s="1"/>
  <c r="F684" i="1"/>
  <c r="G684" i="1" s="1"/>
  <c r="H684" i="1" s="1"/>
  <c r="F668" i="1"/>
  <c r="G668" i="1" s="1"/>
  <c r="H668" i="1" s="1"/>
  <c r="F652" i="1"/>
  <c r="G652" i="1" s="1"/>
  <c r="H652" i="1" s="1"/>
  <c r="F745" i="1"/>
  <c r="G745" i="1" s="1"/>
  <c r="H745" i="1" s="1"/>
  <c r="F729" i="1"/>
  <c r="G729" i="1" s="1"/>
  <c r="H729" i="1" s="1"/>
  <c r="F713" i="1"/>
  <c r="G713" i="1" s="1"/>
  <c r="H713" i="1" s="1"/>
  <c r="F697" i="1"/>
  <c r="G697" i="1" s="1"/>
  <c r="H697" i="1" s="1"/>
  <c r="F681" i="1"/>
  <c r="G681" i="1" s="1"/>
  <c r="H681" i="1" s="1"/>
  <c r="F665" i="1"/>
  <c r="G665" i="1" s="1"/>
  <c r="H665" i="1" s="1"/>
  <c r="F649" i="1"/>
  <c r="G649" i="1" s="1"/>
  <c r="H649" i="1" s="1"/>
  <c r="F744" i="1"/>
  <c r="G744" i="1" s="1"/>
  <c r="H744" i="1" s="1"/>
  <c r="F728" i="1"/>
  <c r="G728" i="1" s="1"/>
  <c r="H728" i="1" s="1"/>
  <c r="F712" i="1"/>
  <c r="G712" i="1" s="1"/>
  <c r="H712" i="1" s="1"/>
  <c r="F696" i="1"/>
  <c r="G696" i="1" s="1"/>
  <c r="H696" i="1" s="1"/>
  <c r="F680" i="1"/>
  <c r="G680" i="1" s="1"/>
  <c r="H680" i="1" s="1"/>
  <c r="F664" i="1"/>
  <c r="G664" i="1" s="1"/>
  <c r="H664" i="1" s="1"/>
  <c r="F644" i="1"/>
  <c r="G644" i="1" s="1"/>
  <c r="H644" i="1" s="1"/>
  <c r="F625" i="1"/>
  <c r="G625" i="1" s="1"/>
  <c r="H625" i="1" s="1"/>
  <c r="F609" i="1"/>
  <c r="G609" i="1" s="1"/>
  <c r="H609" i="1" s="1"/>
  <c r="F593" i="1"/>
  <c r="G593" i="1" s="1"/>
  <c r="H593" i="1" s="1"/>
  <c r="F577" i="1"/>
  <c r="G577" i="1" s="1"/>
  <c r="H577" i="1" s="1"/>
  <c r="F561" i="1"/>
  <c r="G561" i="1" s="1"/>
  <c r="H561" i="1" s="1"/>
  <c r="F545" i="1"/>
  <c r="G545" i="1" s="1"/>
  <c r="H545" i="1" s="1"/>
  <c r="F529" i="1"/>
  <c r="G529" i="1" s="1"/>
  <c r="H529" i="1" s="1"/>
  <c r="F513" i="1"/>
  <c r="G513" i="1" s="1"/>
  <c r="H513" i="1" s="1"/>
  <c r="F495" i="1"/>
  <c r="G495" i="1" s="1"/>
  <c r="H495" i="1" s="1"/>
  <c r="F480" i="1"/>
  <c r="G480" i="1" s="1"/>
  <c r="H480" i="1" s="1"/>
  <c r="F463" i="1"/>
  <c r="G463" i="1" s="1"/>
  <c r="H463" i="1" s="1"/>
  <c r="F448" i="1"/>
  <c r="G448" i="1" s="1"/>
  <c r="H448" i="1" s="1"/>
  <c r="F431" i="1"/>
  <c r="G431" i="1" s="1"/>
  <c r="H431" i="1" s="1"/>
  <c r="F411" i="1"/>
  <c r="G411" i="1" s="1"/>
  <c r="H411" i="1" s="1"/>
  <c r="F624" i="1"/>
  <c r="G624" i="1" s="1"/>
  <c r="H624" i="1" s="1"/>
  <c r="F608" i="1"/>
  <c r="G608" i="1" s="1"/>
  <c r="H608" i="1" s="1"/>
  <c r="F592" i="1"/>
  <c r="G592" i="1" s="1"/>
  <c r="H592" i="1" s="1"/>
  <c r="F576" i="1"/>
  <c r="G576" i="1" s="1"/>
  <c r="H576" i="1" s="1"/>
  <c r="F560" i="1"/>
  <c r="G560" i="1" s="1"/>
  <c r="H560" i="1" s="1"/>
  <c r="F544" i="1"/>
  <c r="G544" i="1" s="1"/>
  <c r="H544" i="1" s="1"/>
  <c r="F528" i="1"/>
  <c r="G528" i="1" s="1"/>
  <c r="H528" i="1" s="1"/>
  <c r="F512" i="1"/>
  <c r="G512" i="1" s="1"/>
  <c r="H512" i="1" s="1"/>
  <c r="F497" i="1"/>
  <c r="G497" i="1" s="1"/>
  <c r="H497" i="1" s="1"/>
  <c r="F482" i="1"/>
  <c r="G482" i="1" s="1"/>
  <c r="H482" i="1" s="1"/>
  <c r="F465" i="1"/>
  <c r="G465" i="1" s="1"/>
  <c r="H465" i="1" s="1"/>
  <c r="F450" i="1"/>
  <c r="G450" i="1" s="1"/>
  <c r="H450" i="1" s="1"/>
  <c r="F433" i="1"/>
  <c r="G433" i="1" s="1"/>
  <c r="H433" i="1" s="1"/>
  <c r="F415" i="1"/>
  <c r="G415" i="1" s="1"/>
  <c r="H415" i="1" s="1"/>
  <c r="F638" i="1"/>
  <c r="G638" i="1" s="1"/>
  <c r="H638" i="1" s="1"/>
  <c r="F621" i="1"/>
  <c r="G621" i="1" s="1"/>
  <c r="H621" i="1" s="1"/>
  <c r="F605" i="1"/>
  <c r="G605" i="1" s="1"/>
  <c r="H605" i="1" s="1"/>
  <c r="F589" i="1"/>
  <c r="G589" i="1" s="1"/>
  <c r="H589" i="1" s="1"/>
  <c r="F573" i="1"/>
  <c r="G573" i="1" s="1"/>
  <c r="H573" i="1" s="1"/>
  <c r="F557" i="1"/>
  <c r="G557" i="1" s="1"/>
  <c r="H557" i="1" s="1"/>
  <c r="F541" i="1"/>
  <c r="G541" i="1" s="1"/>
  <c r="H541" i="1" s="1"/>
  <c r="F525" i="1"/>
  <c r="G525" i="1" s="1"/>
  <c r="H525" i="1" s="1"/>
  <c r="F509" i="1"/>
  <c r="G509" i="1" s="1"/>
  <c r="H509" i="1" s="1"/>
  <c r="F494" i="1"/>
  <c r="G494" i="1" s="1"/>
  <c r="H494" i="1" s="1"/>
  <c r="F477" i="1"/>
  <c r="G477" i="1" s="1"/>
  <c r="H477" i="1" s="1"/>
  <c r="F462" i="1"/>
  <c r="G462" i="1" s="1"/>
  <c r="H462" i="1" s="1"/>
  <c r="F445" i="1"/>
  <c r="G445" i="1" s="1"/>
  <c r="H445" i="1" s="1"/>
  <c r="F430" i="1"/>
  <c r="G430" i="1" s="1"/>
  <c r="H430" i="1" s="1"/>
  <c r="F648" i="1"/>
  <c r="G648" i="1" s="1"/>
  <c r="H648" i="1" s="1"/>
  <c r="F628" i="1"/>
  <c r="G628" i="1" s="1"/>
  <c r="H628" i="1" s="1"/>
  <c r="F612" i="1"/>
  <c r="G612" i="1" s="1"/>
  <c r="H612" i="1" s="1"/>
  <c r="F596" i="1"/>
  <c r="G596" i="1" s="1"/>
  <c r="H596" i="1" s="1"/>
  <c r="F580" i="1"/>
  <c r="G580" i="1" s="1"/>
  <c r="H580" i="1" s="1"/>
  <c r="F564" i="1"/>
  <c r="G564" i="1" s="1"/>
  <c r="H564" i="1" s="1"/>
  <c r="F548" i="1"/>
  <c r="G548" i="1" s="1"/>
  <c r="H548" i="1" s="1"/>
  <c r="F532" i="1"/>
  <c r="G532" i="1" s="1"/>
  <c r="H532" i="1" s="1"/>
  <c r="F516" i="1"/>
  <c r="G516" i="1" s="1"/>
  <c r="H516" i="1" s="1"/>
  <c r="F501" i="1"/>
  <c r="G501" i="1" s="1"/>
  <c r="H501" i="1" s="1"/>
  <c r="F486" i="1"/>
  <c r="G486" i="1" s="1"/>
  <c r="H486" i="1" s="1"/>
  <c r="F469" i="1"/>
  <c r="G469" i="1" s="1"/>
  <c r="H469" i="1" s="1"/>
  <c r="F454" i="1"/>
  <c r="G454" i="1" s="1"/>
  <c r="H454" i="1" s="1"/>
  <c r="F437" i="1"/>
  <c r="G437" i="1" s="1"/>
  <c r="H437" i="1" s="1"/>
  <c r="F413" i="1"/>
  <c r="G413" i="1" s="1"/>
  <c r="H413" i="1" s="1"/>
  <c r="F386" i="1"/>
  <c r="G386" i="1" s="1"/>
  <c r="H386" i="1" s="1"/>
  <c r="F365" i="1"/>
  <c r="G365" i="1" s="1"/>
  <c r="H365" i="1" s="1"/>
  <c r="F344" i="1"/>
  <c r="G344" i="1" s="1"/>
  <c r="H344" i="1" s="1"/>
  <c r="F323" i="1"/>
  <c r="G323" i="1" s="1"/>
  <c r="H323" i="1" s="1"/>
  <c r="F301" i="1"/>
  <c r="G301" i="1" s="1"/>
  <c r="H301" i="1" s="1"/>
  <c r="F282" i="1"/>
  <c r="G282" i="1" s="1"/>
  <c r="H282" i="1" s="1"/>
  <c r="F257" i="1"/>
  <c r="G257" i="1" s="1"/>
  <c r="H257" i="1" s="1"/>
  <c r="F236" i="1"/>
  <c r="G236" i="1" s="1"/>
  <c r="H236" i="1" s="1"/>
  <c r="F217" i="1"/>
  <c r="G217" i="1" s="1"/>
  <c r="H217" i="1" s="1"/>
  <c r="F359" i="1"/>
  <c r="G359" i="1" s="1"/>
  <c r="H359" i="1" s="1"/>
  <c r="F169" i="2"/>
  <c r="G169" i="2" s="1"/>
  <c r="H169" i="2" s="1"/>
  <c r="F133" i="2"/>
  <c r="G133" i="2" s="1"/>
  <c r="H133" i="2" s="1"/>
  <c r="F85" i="2"/>
  <c r="G85" i="2" s="1"/>
  <c r="H85" i="2" s="1"/>
  <c r="F21" i="2"/>
  <c r="G21" i="2" s="1"/>
  <c r="H21" i="2" s="1"/>
  <c r="F152" i="2"/>
  <c r="G152" i="2" s="1"/>
  <c r="H152" i="2" s="1"/>
  <c r="F136" i="2"/>
  <c r="G136" i="2" s="1"/>
  <c r="H136" i="2" s="1"/>
  <c r="F120" i="2"/>
  <c r="G120" i="2" s="1"/>
  <c r="H120" i="2" s="1"/>
  <c r="F104" i="2"/>
  <c r="G104" i="2" s="1"/>
  <c r="H104" i="2" s="1"/>
  <c r="F88" i="2"/>
  <c r="G88" i="2" s="1"/>
  <c r="H88" i="2" s="1"/>
  <c r="F72" i="2"/>
  <c r="G72" i="2" s="1"/>
  <c r="H72" i="2" s="1"/>
  <c r="F56" i="2"/>
  <c r="G56" i="2" s="1"/>
  <c r="H56" i="2" s="1"/>
  <c r="F40" i="2"/>
  <c r="G40" i="2" s="1"/>
  <c r="H40" i="2" s="1"/>
  <c r="F24" i="2"/>
  <c r="G24" i="2" s="1"/>
  <c r="H24" i="2" s="1"/>
  <c r="F8" i="2"/>
  <c r="G8" i="2" s="1"/>
  <c r="H8" i="2" s="1"/>
  <c r="F113" i="2"/>
  <c r="G113" i="2" s="1"/>
  <c r="H113" i="2" s="1"/>
  <c r="F73" i="2"/>
  <c r="G73" i="2" s="1"/>
  <c r="H73" i="2" s="1"/>
  <c r="F29" i="2"/>
  <c r="G29" i="2" s="1"/>
  <c r="H29" i="2" s="1"/>
  <c r="F171" i="2"/>
  <c r="G171" i="2" s="1"/>
  <c r="H171" i="2" s="1"/>
  <c r="F155" i="2"/>
  <c r="G155" i="2" s="1"/>
  <c r="H155" i="2" s="1"/>
  <c r="F139" i="2"/>
  <c r="G139" i="2" s="1"/>
  <c r="H139" i="2" s="1"/>
  <c r="F123" i="2"/>
  <c r="G123" i="2" s="1"/>
  <c r="H123" i="2" s="1"/>
  <c r="F107" i="2"/>
  <c r="G107" i="2" s="1"/>
  <c r="H107" i="2" s="1"/>
  <c r="F91" i="2"/>
  <c r="G91" i="2" s="1"/>
  <c r="H91" i="2" s="1"/>
  <c r="F75" i="2"/>
  <c r="G75" i="2" s="1"/>
  <c r="H75" i="2" s="1"/>
  <c r="F59" i="2"/>
  <c r="G59" i="2" s="1"/>
  <c r="H59" i="2" s="1"/>
  <c r="F43" i="2"/>
  <c r="G43" i="2" s="1"/>
  <c r="H43" i="2" s="1"/>
  <c r="F27" i="2"/>
  <c r="G27" i="2" s="1"/>
  <c r="H27" i="2" s="1"/>
  <c r="F11" i="2"/>
  <c r="G11" i="2" s="1"/>
  <c r="H11" i="2" s="1"/>
  <c r="F137" i="2"/>
  <c r="G137" i="2" s="1"/>
  <c r="H137" i="2" s="1"/>
  <c r="F93" i="2"/>
  <c r="G93" i="2" s="1"/>
  <c r="H93" i="2" s="1"/>
  <c r="F45" i="2"/>
  <c r="G45" i="2" s="1"/>
  <c r="H45" i="2" s="1"/>
  <c r="F164" i="2"/>
  <c r="G164" i="2" s="1"/>
  <c r="H164" i="2" s="1"/>
  <c r="F158" i="2"/>
  <c r="G158" i="2" s="1"/>
  <c r="H158" i="2" s="1"/>
  <c r="F142" i="2"/>
  <c r="G142" i="2" s="1"/>
  <c r="H142" i="2" s="1"/>
  <c r="F126" i="2"/>
  <c r="G126" i="2" s="1"/>
  <c r="H126" i="2" s="1"/>
  <c r="F110" i="2"/>
  <c r="G110" i="2" s="1"/>
  <c r="H110" i="2" s="1"/>
  <c r="F94" i="2"/>
  <c r="G94" i="2" s="1"/>
  <c r="H94" i="2" s="1"/>
  <c r="F78" i="2"/>
  <c r="G78" i="2" s="1"/>
  <c r="H78" i="2" s="1"/>
  <c r="F62" i="2"/>
  <c r="G62" i="2" s="1"/>
  <c r="H62" i="2" s="1"/>
  <c r="F46" i="2"/>
  <c r="G46" i="2" s="1"/>
  <c r="H46" i="2" s="1"/>
  <c r="F30" i="2"/>
  <c r="G30" i="2" s="1"/>
  <c r="H30" i="2" s="1"/>
  <c r="F14" i="2"/>
  <c r="G14" i="2" s="1"/>
  <c r="H14" i="2" s="1"/>
  <c r="F5" i="2"/>
  <c r="F97" i="2"/>
  <c r="G97" i="2" s="1"/>
  <c r="H97" i="2" s="1"/>
  <c r="F156" i="2"/>
  <c r="G156" i="2" s="1"/>
  <c r="H156" i="2" s="1"/>
  <c r="F124" i="2"/>
  <c r="G124" i="2" s="1"/>
  <c r="H124" i="2" s="1"/>
  <c r="F92" i="2"/>
  <c r="G92" i="2" s="1"/>
  <c r="H92" i="2" s="1"/>
  <c r="F60" i="2"/>
  <c r="G60" i="2" s="1"/>
  <c r="H60" i="2" s="1"/>
  <c r="F28" i="2"/>
  <c r="G28" i="2" s="1"/>
  <c r="H28" i="2" s="1"/>
  <c r="F129" i="2"/>
  <c r="G129" i="2" s="1"/>
  <c r="H129" i="2" s="1"/>
  <c r="F37" i="2"/>
  <c r="G37" i="2" s="1"/>
  <c r="H37" i="2" s="1"/>
  <c r="F159" i="2"/>
  <c r="G159" i="2" s="1"/>
  <c r="H159" i="2" s="1"/>
  <c r="F127" i="2"/>
  <c r="G127" i="2" s="1"/>
  <c r="H127" i="2" s="1"/>
  <c r="F111" i="2"/>
  <c r="G111" i="2" s="1"/>
  <c r="H111" i="2" s="1"/>
  <c r="F79" i="2"/>
  <c r="G79" i="2" s="1"/>
  <c r="H79" i="2" s="1"/>
  <c r="F47" i="2"/>
  <c r="G47" i="2" s="1"/>
  <c r="H47" i="2" s="1"/>
  <c r="F15" i="2"/>
  <c r="G15" i="2" s="1"/>
  <c r="H15" i="2" s="1"/>
  <c r="F105" i="2"/>
  <c r="G105" i="2" s="1"/>
  <c r="H105" i="2" s="1"/>
  <c r="F13" i="2"/>
  <c r="G13" i="2" s="1"/>
  <c r="H13" i="2" s="1"/>
  <c r="F146" i="2"/>
  <c r="G146" i="2" s="1"/>
  <c r="H146" i="2" s="1"/>
  <c r="F130" i="2"/>
  <c r="G130" i="2" s="1"/>
  <c r="H130" i="2" s="1"/>
  <c r="F114" i="2"/>
  <c r="G114" i="2" s="1"/>
  <c r="H114" i="2" s="1"/>
  <c r="F98" i="2"/>
  <c r="G98" i="2" s="1"/>
  <c r="H98" i="2" s="1"/>
  <c r="F82" i="2"/>
  <c r="G82" i="2" s="1"/>
  <c r="H82" i="2" s="1"/>
  <c r="F66" i="2"/>
  <c r="G66" i="2" s="1"/>
  <c r="H66" i="2" s="1"/>
  <c r="F34" i="2"/>
  <c r="G34" i="2" s="1"/>
  <c r="H34" i="2" s="1"/>
  <c r="F18" i="2"/>
  <c r="G18" i="2" s="1"/>
  <c r="H18" i="2" s="1"/>
  <c r="F165" i="2"/>
  <c r="G165" i="2" s="1"/>
  <c r="H165" i="2" s="1"/>
  <c r="F121" i="2"/>
  <c r="G121" i="2" s="1"/>
  <c r="H121" i="2" s="1"/>
  <c r="F65" i="2"/>
  <c r="G65" i="2" s="1"/>
  <c r="H65" i="2" s="1"/>
  <c r="F9" i="2"/>
  <c r="G9" i="2" s="1"/>
  <c r="H9" i="2" s="1"/>
  <c r="F148" i="2"/>
  <c r="G148" i="2" s="1"/>
  <c r="H148" i="2" s="1"/>
  <c r="F132" i="2"/>
  <c r="G132" i="2" s="1"/>
  <c r="H132" i="2" s="1"/>
  <c r="F116" i="2"/>
  <c r="G116" i="2" s="1"/>
  <c r="H116" i="2" s="1"/>
  <c r="F100" i="2"/>
  <c r="G100" i="2" s="1"/>
  <c r="H100" i="2" s="1"/>
  <c r="F84" i="2"/>
  <c r="G84" i="2" s="1"/>
  <c r="H84" i="2" s="1"/>
  <c r="F68" i="2"/>
  <c r="G68" i="2" s="1"/>
  <c r="H68" i="2" s="1"/>
  <c r="F52" i="2"/>
  <c r="G52" i="2" s="1"/>
  <c r="H52" i="2" s="1"/>
  <c r="F36" i="2"/>
  <c r="G36" i="2" s="1"/>
  <c r="H36" i="2" s="1"/>
  <c r="F20" i="2"/>
  <c r="G20" i="2" s="1"/>
  <c r="H20" i="2" s="1"/>
  <c r="F153" i="2"/>
  <c r="G153" i="2" s="1"/>
  <c r="H153" i="2" s="1"/>
  <c r="F101" i="2"/>
  <c r="G101" i="2" s="1"/>
  <c r="H101" i="2" s="1"/>
  <c r="F61" i="2"/>
  <c r="G61" i="2" s="1"/>
  <c r="H61" i="2" s="1"/>
  <c r="F17" i="2"/>
  <c r="G17" i="2" s="1"/>
  <c r="H17" i="2" s="1"/>
  <c r="F167" i="2"/>
  <c r="G167" i="2" s="1"/>
  <c r="H167" i="2" s="1"/>
  <c r="F151" i="2"/>
  <c r="G151" i="2" s="1"/>
  <c r="H151" i="2" s="1"/>
  <c r="F135" i="2"/>
  <c r="G135" i="2" s="1"/>
  <c r="H135" i="2" s="1"/>
  <c r="F119" i="2"/>
  <c r="G119" i="2" s="1"/>
  <c r="H119" i="2" s="1"/>
  <c r="F103" i="2"/>
  <c r="G103" i="2" s="1"/>
  <c r="H103" i="2" s="1"/>
  <c r="F87" i="2"/>
  <c r="G87" i="2" s="1"/>
  <c r="H87" i="2" s="1"/>
  <c r="F71" i="2"/>
  <c r="G71" i="2" s="1"/>
  <c r="H71" i="2" s="1"/>
  <c r="F55" i="2"/>
  <c r="G55" i="2" s="1"/>
  <c r="H55" i="2" s="1"/>
  <c r="F39" i="2"/>
  <c r="G39" i="2" s="1"/>
  <c r="H39" i="2" s="1"/>
  <c r="F23" i="2"/>
  <c r="G23" i="2" s="1"/>
  <c r="H23" i="2" s="1"/>
  <c r="F7" i="2"/>
  <c r="G7" i="2" s="1"/>
  <c r="H7" i="2" s="1"/>
  <c r="F125" i="2"/>
  <c r="G125" i="2" s="1"/>
  <c r="H125" i="2" s="1"/>
  <c r="F77" i="2"/>
  <c r="G77" i="2" s="1"/>
  <c r="H77" i="2" s="1"/>
  <c r="F33" i="2"/>
  <c r="G33" i="2" s="1"/>
  <c r="H33" i="2" s="1"/>
  <c r="F170" i="2"/>
  <c r="G170" i="2" s="1"/>
  <c r="H170" i="2" s="1"/>
  <c r="F154" i="2"/>
  <c r="G154" i="2" s="1"/>
  <c r="H154" i="2" s="1"/>
  <c r="F138" i="2"/>
  <c r="G138" i="2" s="1"/>
  <c r="H138" i="2" s="1"/>
  <c r="F122" i="2"/>
  <c r="G122" i="2" s="1"/>
  <c r="H122" i="2" s="1"/>
  <c r="F106" i="2"/>
  <c r="G106" i="2" s="1"/>
  <c r="H106" i="2" s="1"/>
  <c r="F90" i="2"/>
  <c r="G90" i="2" s="1"/>
  <c r="H90" i="2" s="1"/>
  <c r="F74" i="2"/>
  <c r="G74" i="2" s="1"/>
  <c r="H74" i="2" s="1"/>
  <c r="F58" i="2"/>
  <c r="G58" i="2" s="1"/>
  <c r="H58" i="2" s="1"/>
  <c r="F42" i="2"/>
  <c r="G42" i="2" s="1"/>
  <c r="H42" i="2" s="1"/>
  <c r="F26" i="2"/>
  <c r="G26" i="2" s="1"/>
  <c r="H26" i="2" s="1"/>
  <c r="F10" i="2"/>
  <c r="G10" i="2" s="1"/>
  <c r="H10" i="2" s="1"/>
  <c r="F145" i="2"/>
  <c r="G145" i="2" s="1"/>
  <c r="H145" i="2" s="1"/>
  <c r="F41" i="2"/>
  <c r="G41" i="2" s="1"/>
  <c r="H41" i="2" s="1"/>
  <c r="F140" i="2"/>
  <c r="G140" i="2" s="1"/>
  <c r="H140" i="2" s="1"/>
  <c r="F108" i="2"/>
  <c r="G108" i="2" s="1"/>
  <c r="H108" i="2" s="1"/>
  <c r="F76" i="2"/>
  <c r="G76" i="2" s="1"/>
  <c r="H76" i="2" s="1"/>
  <c r="F44" i="2"/>
  <c r="G44" i="2" s="1"/>
  <c r="H44" i="2" s="1"/>
  <c r="F12" i="2"/>
  <c r="G12" i="2" s="1"/>
  <c r="H12" i="2" s="1"/>
  <c r="F81" i="2"/>
  <c r="G81" i="2" s="1"/>
  <c r="H81" i="2" s="1"/>
  <c r="F160" i="2"/>
  <c r="G160" i="2" s="1"/>
  <c r="H160" i="2" s="1"/>
  <c r="F143" i="2"/>
  <c r="G143" i="2" s="1"/>
  <c r="H143" i="2" s="1"/>
  <c r="F95" i="2"/>
  <c r="G95" i="2" s="1"/>
  <c r="H95" i="2" s="1"/>
  <c r="F63" i="2"/>
  <c r="G63" i="2" s="1"/>
  <c r="H63" i="2" s="1"/>
  <c r="F31" i="2"/>
  <c r="G31" i="2" s="1"/>
  <c r="H31" i="2" s="1"/>
  <c r="F149" i="2"/>
  <c r="G149" i="2" s="1"/>
  <c r="H149" i="2" s="1"/>
  <c r="F57" i="2"/>
  <c r="G57" i="2" s="1"/>
  <c r="H57" i="2" s="1"/>
  <c r="F162" i="2"/>
  <c r="G162" i="2" s="1"/>
  <c r="H162" i="2" s="1"/>
  <c r="F50" i="2"/>
  <c r="G50" i="2" s="1"/>
  <c r="H50" i="2" s="1"/>
  <c r="F157" i="2"/>
  <c r="G157" i="2" s="1"/>
  <c r="H157" i="2" s="1"/>
  <c r="F109" i="2"/>
  <c r="G109" i="2" s="1"/>
  <c r="H109" i="2" s="1"/>
  <c r="F53" i="2"/>
  <c r="G53" i="2" s="1"/>
  <c r="H53" i="2" s="1"/>
  <c r="F168" i="2"/>
  <c r="G168" i="2" s="1"/>
  <c r="H168" i="2" s="1"/>
  <c r="F144" i="2"/>
  <c r="G144" i="2" s="1"/>
  <c r="H144" i="2" s="1"/>
  <c r="F128" i="2"/>
  <c r="G128" i="2" s="1"/>
  <c r="H128" i="2" s="1"/>
  <c r="F112" i="2"/>
  <c r="G112" i="2" s="1"/>
  <c r="H112" i="2" s="1"/>
  <c r="F96" i="2"/>
  <c r="G96" i="2" s="1"/>
  <c r="H96" i="2" s="1"/>
  <c r="F80" i="2"/>
  <c r="G80" i="2" s="1"/>
  <c r="H80" i="2" s="1"/>
  <c r="F64" i="2"/>
  <c r="G64" i="2" s="1"/>
  <c r="H64" i="2" s="1"/>
  <c r="F48" i="2"/>
  <c r="G48" i="2" s="1"/>
  <c r="H48" i="2" s="1"/>
  <c r="F32" i="2"/>
  <c r="G32" i="2" s="1"/>
  <c r="H32" i="2" s="1"/>
  <c r="F16" i="2"/>
  <c r="G16" i="2" s="1"/>
  <c r="H16" i="2" s="1"/>
  <c r="F141" i="2"/>
  <c r="G141" i="2" s="1"/>
  <c r="H141" i="2" s="1"/>
  <c r="F89" i="2"/>
  <c r="G89" i="2" s="1"/>
  <c r="H89" i="2" s="1"/>
  <c r="F49" i="2"/>
  <c r="G49" i="2" s="1"/>
  <c r="H49" i="2" s="1"/>
  <c r="F172" i="2"/>
  <c r="G172" i="2" s="1"/>
  <c r="H172" i="2" s="1"/>
  <c r="F163" i="2"/>
  <c r="G163" i="2" s="1"/>
  <c r="H163" i="2" s="1"/>
  <c r="F147" i="2"/>
  <c r="G147" i="2" s="1"/>
  <c r="H147" i="2" s="1"/>
  <c r="F131" i="2"/>
  <c r="G131" i="2" s="1"/>
  <c r="H131" i="2" s="1"/>
  <c r="F115" i="2"/>
  <c r="G115" i="2" s="1"/>
  <c r="H115" i="2" s="1"/>
  <c r="F99" i="2"/>
  <c r="G99" i="2" s="1"/>
  <c r="H99" i="2" s="1"/>
  <c r="F83" i="2"/>
  <c r="G83" i="2" s="1"/>
  <c r="H83" i="2" s="1"/>
  <c r="F67" i="2"/>
  <c r="G67" i="2" s="1"/>
  <c r="H67" i="2" s="1"/>
  <c r="F51" i="2"/>
  <c r="G51" i="2" s="1"/>
  <c r="H51" i="2" s="1"/>
  <c r="F35" i="2"/>
  <c r="G35" i="2" s="1"/>
  <c r="H35" i="2" s="1"/>
  <c r="F19" i="2"/>
  <c r="G19" i="2" s="1"/>
  <c r="H19" i="2" s="1"/>
  <c r="F161" i="2"/>
  <c r="G161" i="2" s="1"/>
  <c r="H161" i="2" s="1"/>
  <c r="F117" i="2"/>
  <c r="G117" i="2" s="1"/>
  <c r="H117" i="2" s="1"/>
  <c r="F69" i="2"/>
  <c r="G69" i="2" s="1"/>
  <c r="H69" i="2" s="1"/>
  <c r="F25" i="2"/>
  <c r="G25" i="2" s="1"/>
  <c r="H25" i="2" s="1"/>
  <c r="F166" i="2"/>
  <c r="G166" i="2" s="1"/>
  <c r="H166" i="2" s="1"/>
  <c r="F150" i="2"/>
  <c r="G150" i="2" s="1"/>
  <c r="H150" i="2" s="1"/>
  <c r="F134" i="2"/>
  <c r="G134" i="2" s="1"/>
  <c r="H134" i="2" s="1"/>
  <c r="F118" i="2"/>
  <c r="G118" i="2" s="1"/>
  <c r="H118" i="2" s="1"/>
  <c r="F102" i="2"/>
  <c r="G102" i="2" s="1"/>
  <c r="H102" i="2" s="1"/>
  <c r="F86" i="2"/>
  <c r="G86" i="2" s="1"/>
  <c r="H86" i="2" s="1"/>
  <c r="F70" i="2"/>
  <c r="G70" i="2" s="1"/>
  <c r="H70" i="2" s="1"/>
  <c r="F54" i="2"/>
  <c r="G54" i="2" s="1"/>
  <c r="H54" i="2" s="1"/>
  <c r="F38" i="2"/>
  <c r="G38" i="2" s="1"/>
  <c r="H38" i="2" s="1"/>
  <c r="F22" i="2"/>
  <c r="G22" i="2" s="1"/>
  <c r="H22" i="2" s="1"/>
  <c r="F6" i="2"/>
  <c r="G6" i="2" s="1"/>
  <c r="H6" i="2" s="1"/>
  <c r="C10" i="8"/>
  <c r="C16" i="8"/>
  <c r="C5" i="8"/>
  <c r="D24" i="8" s="1"/>
  <c r="G10" i="8"/>
  <c r="E29" i="8" s="1"/>
  <c r="G5" i="8"/>
  <c r="L18" i="2"/>
  <c r="K29" i="2" s="1"/>
  <c r="N29" i="2" s="1"/>
  <c r="L14" i="1"/>
  <c r="M32" i="2" l="1"/>
  <c r="N32" i="2" s="1"/>
  <c r="D35" i="8"/>
  <c r="C19" i="8"/>
  <c r="D29" i="8"/>
  <c r="G9" i="8"/>
  <c r="E28" i="8" s="1"/>
  <c r="E24" i="8"/>
  <c r="M5" i="2"/>
  <c r="G5" i="2"/>
  <c r="C9" i="8"/>
  <c r="C17" i="8"/>
  <c r="D36" i="8" s="1"/>
  <c r="M5" i="1"/>
  <c r="M21" i="1" s="1"/>
  <c r="M6" i="1"/>
  <c r="L14" i="2"/>
  <c r="L15" i="2" s="1"/>
  <c r="C20" i="8" l="1"/>
  <c r="D39" i="8" s="1"/>
  <c r="D38" i="8"/>
  <c r="C18" i="8"/>
  <c r="D37" i="8" s="1"/>
  <c r="D28" i="8"/>
  <c r="M17" i="1"/>
  <c r="N5" i="2"/>
  <c r="K33" i="2" s="1"/>
  <c r="H5" i="2"/>
  <c r="O5" i="2" s="1"/>
  <c r="M22" i="1"/>
  <c r="N17" i="1"/>
  <c r="N22" i="1" s="1"/>
  <c r="N33" i="2" l="1"/>
  <c r="O17" i="1"/>
  <c r="O22" i="1"/>
  <c r="N6" i="1"/>
  <c r="O6" i="1" s="1"/>
  <c r="N5" i="1"/>
  <c r="N21" i="1" s="1"/>
  <c r="O5" i="1" l="1"/>
  <c r="G15" i="8" l="1"/>
  <c r="E34" i="8" s="1"/>
  <c r="O21" i="1"/>
  <c r="G19" i="8"/>
  <c r="E38" i="8" s="1"/>
  <c r="G18" i="8"/>
  <c r="K15" i="8"/>
  <c r="G17" i="8"/>
  <c r="G16" i="8"/>
  <c r="K16" i="8" l="1"/>
  <c r="E35" i="8"/>
  <c r="K18" i="8"/>
  <c r="E37" i="8"/>
  <c r="K17" i="8"/>
  <c r="E36" i="8"/>
  <c r="K19" i="8"/>
  <c r="G20" i="8"/>
  <c r="K20" i="8" l="1"/>
  <c r="E39" i="8"/>
</calcChain>
</file>

<file path=xl/sharedStrings.xml><?xml version="1.0" encoding="utf-8"?>
<sst xmlns="http://schemas.openxmlformats.org/spreadsheetml/2006/main" count="454" uniqueCount="166">
  <si>
    <t>Hora</t>
  </si>
  <si>
    <t>Consumo</t>
  </si>
  <si>
    <t>[t]</t>
  </si>
  <si>
    <t>[m³]</t>
  </si>
  <si>
    <t>CV</t>
  </si>
  <si>
    <t>Total</t>
  </si>
  <si>
    <t>EP</t>
  </si>
  <si>
    <t>t</t>
  </si>
  <si>
    <t>LB ajust.</t>
  </si>
  <si>
    <t>[%]</t>
  </si>
  <si>
    <t>Início</t>
  </si>
  <si>
    <t>R$/m3</t>
  </si>
  <si>
    <t>Día</t>
  </si>
  <si>
    <t>dec.2017</t>
  </si>
  <si>
    <t>Producción</t>
  </si>
  <si>
    <t>Promedio</t>
  </si>
  <si>
    <t>Desviación estándar</t>
  </si>
  <si>
    <t>Mediciones</t>
  </si>
  <si>
    <t>Incertidumbre</t>
  </si>
  <si>
    <t>Máximo</t>
  </si>
  <si>
    <t>Mínimo</t>
  </si>
  <si>
    <t>Ahorro</t>
  </si>
  <si>
    <t>Costos</t>
  </si>
  <si>
    <t>Informe</t>
  </si>
  <si>
    <t>m3/hr</t>
  </si>
  <si>
    <t>R$</t>
  </si>
  <si>
    <t>Consumo gas</t>
  </si>
  <si>
    <t>Tarifa gas</t>
  </si>
  <si>
    <t xml:space="preserve">Gasto </t>
  </si>
  <si>
    <t>R$/año</t>
  </si>
  <si>
    <t>R$/mes</t>
  </si>
  <si>
    <t>Inversión</t>
  </si>
  <si>
    <t>Ahorro estimado</t>
  </si>
  <si>
    <t>Ahorro gas</t>
  </si>
  <si>
    <t>años</t>
  </si>
  <si>
    <t>Ahorro medido</t>
  </si>
  <si>
    <t>Lunes</t>
  </si>
  <si>
    <t>Martes</t>
  </si>
  <si>
    <t>Miércoles</t>
  </si>
  <si>
    <t>Jueves</t>
  </si>
  <si>
    <t>Viernes</t>
  </si>
  <si>
    <t>Sábado</t>
  </si>
  <si>
    <t>Domingo</t>
  </si>
  <si>
    <t>Error estándar</t>
  </si>
  <si>
    <t>Estad t</t>
  </si>
  <si>
    <t>Estad t variable</t>
  </si>
  <si>
    <t>Estad t intersección</t>
  </si>
  <si>
    <t>R2</t>
  </si>
  <si>
    <t>CV(REMC)</t>
  </si>
  <si>
    <t>ES(REMC)</t>
  </si>
  <si>
    <t>Valor</t>
  </si>
  <si>
    <t>Criterio</t>
  </si>
  <si>
    <t>Proyección lineal</t>
  </si>
  <si>
    <t>Análisis de la regresión</t>
  </si>
  <si>
    <t>Ok/N ok</t>
  </si>
  <si>
    <t>Datos de línea base</t>
  </si>
  <si>
    <t>Proyección</t>
  </si>
  <si>
    <t>Desvío</t>
  </si>
  <si>
    <t>Sesgo</t>
  </si>
  <si>
    <t>Análisis</t>
  </si>
  <si>
    <t>&gt;</t>
  </si>
  <si>
    <t>&lt;</t>
  </si>
  <si>
    <t>Cálculo del ahorro</t>
  </si>
  <si>
    <t>Resumen de los datos de línea base</t>
  </si>
  <si>
    <t>Precio m3 gas</t>
  </si>
  <si>
    <t>m3</t>
  </si>
  <si>
    <t>Incertidumbre general em los ahorros</t>
  </si>
  <si>
    <t>Estadística t</t>
  </si>
  <si>
    <t>Nivel de confianza</t>
  </si>
  <si>
    <t>Incertidumbre estándar em um mês</t>
  </si>
  <si>
    <t>Número de periodos</t>
  </si>
  <si>
    <r>
      <t>m</t>
    </r>
    <r>
      <rPr>
        <vertAlign val="superscript"/>
        <sz val="10"/>
        <color theme="1"/>
        <rFont val="Franklin Gothic Book"/>
        <family val="2"/>
      </rPr>
      <t>3</t>
    </r>
  </si>
  <si>
    <t>Ahorro mensual esperado</t>
  </si>
  <si>
    <t>Horas al mês</t>
  </si>
  <si>
    <t>Ahorro promedio horario esperado</t>
  </si>
  <si>
    <t>Ahorro garantizado</t>
  </si>
  <si>
    <t>Demostrativo</t>
  </si>
  <si>
    <t>Línea base</t>
  </si>
  <si>
    <t>Error medición</t>
  </si>
  <si>
    <t>Periodo</t>
  </si>
  <si>
    <t>Combinación de los elementos de incertidumbre para determinar el error estándar en el uso de energía evitada</t>
  </si>
  <si>
    <t>N</t>
  </si>
  <si>
    <t>Error estimación</t>
  </si>
  <si>
    <t>Error muestreo</t>
  </si>
  <si>
    <t>S</t>
  </si>
  <si>
    <t>Error modelaje</t>
  </si>
  <si>
    <t>Componentes de la incertidumbre</t>
  </si>
  <si>
    <t>Incertidumbre estándar de la medición</t>
  </si>
  <si>
    <t>Divisor estad t</t>
  </si>
  <si>
    <t>Erro medicón gas</t>
  </si>
  <si>
    <t>Consumo promedio de gas</t>
  </si>
  <si>
    <t>Error em la medición del gas</t>
  </si>
  <si>
    <t>Incertidumbre de la medición em el periodo demostrativo</t>
  </si>
  <si>
    <t>Incert es estándar</t>
  </si>
  <si>
    <t>Incertidumbre medición línea base</t>
  </si>
  <si>
    <t>Declividad del modelo de regresión</t>
  </si>
  <si>
    <t>Error medición producción</t>
  </si>
  <si>
    <t>Producción promedio</t>
  </si>
  <si>
    <t>Error de medición de línea de base para el consumo de gas derivado del modelo de línea base = Error en la producción promedio (t) x pendiente del modelo de regresión (m3/hr/t)</t>
  </si>
  <si>
    <t>Error = (Lectura x Error em % lectura) + (No dígitos x Resolución)</t>
  </si>
  <si>
    <r>
      <t>m</t>
    </r>
    <r>
      <rPr>
        <vertAlign val="superscript"/>
        <sz val="10"/>
        <color theme="1"/>
        <rFont val="Franklin Gothic Book"/>
        <family val="2"/>
      </rPr>
      <t>3</t>
    </r>
    <r>
      <rPr>
        <sz val="10"/>
        <color theme="1"/>
        <rFont val="Franklin Gothic Book"/>
        <family val="2"/>
      </rPr>
      <t>/h</t>
    </r>
  </si>
  <si>
    <t>Medidor de gás</t>
  </si>
  <si>
    <t>Medidor de producción</t>
  </si>
  <si>
    <t>Nivel confianza</t>
  </si>
  <si>
    <t>Unidad</t>
  </si>
  <si>
    <t>Resolución</t>
  </si>
  <si>
    <t>No dígitos</t>
  </si>
  <si>
    <t>% VM</t>
  </si>
  <si>
    <t>Medidor</t>
  </si>
  <si>
    <t>Sin modelo</t>
  </si>
  <si>
    <t>Incertidumbre del modelo del periodo demostrativo</t>
  </si>
  <si>
    <t>Error estándar y</t>
  </si>
  <si>
    <t>Incertidumbre del modelo de línea base</t>
  </si>
  <si>
    <t>Incertidumbre de modelaje</t>
  </si>
  <si>
    <t>Incertidumbre de medición</t>
  </si>
  <si>
    <t>Error en la medición de línea base</t>
  </si>
  <si>
    <r>
      <t>Error total (m</t>
    </r>
    <r>
      <rPr>
        <vertAlign val="superscript"/>
        <sz val="10"/>
        <color theme="1"/>
        <rFont val="Franklin Gothic Book"/>
        <family val="2"/>
      </rPr>
      <t>3</t>
    </r>
    <r>
      <rPr>
        <sz val="10"/>
        <color theme="1"/>
        <rFont val="Franklin Gothic Book"/>
        <family val="2"/>
      </rPr>
      <t>/h)</t>
    </r>
  </si>
  <si>
    <t>Línea base ajustada</t>
  </si>
  <si>
    <t>Determinación de la incertidumbre mensual general a la tasa de ahorro esperada</t>
  </si>
  <si>
    <t>h</t>
  </si>
  <si>
    <t>Incertidumbre relativa</t>
  </si>
  <si>
    <t>.</t>
  </si>
  <si>
    <t>PROYECCION.LINEAL</t>
  </si>
  <si>
    <t>Datos del periodo de reporte</t>
  </si>
  <si>
    <t>Resumen de los datos del periodo de reporte y cálculo del ahorro</t>
  </si>
  <si>
    <t>Estimativa ingeniería</t>
  </si>
  <si>
    <t>Estimativa M&amp;V</t>
  </si>
  <si>
    <t>Estadística y Incertidumbre para el PIMVP, 2014</t>
  </si>
  <si>
    <t>Final</t>
  </si>
  <si>
    <t>Costo</t>
  </si>
  <si>
    <t>Consumo [m³]</t>
  </si>
  <si>
    <t>Producción [t]</t>
  </si>
  <si>
    <t>Producción mínima LB</t>
  </si>
  <si>
    <t>t/h</t>
  </si>
  <si>
    <t>Producción máxima LB</t>
  </si>
  <si>
    <t>Puntos fuera del rango</t>
  </si>
  <si>
    <t>Tasa</t>
  </si>
  <si>
    <t>Energía</t>
  </si>
  <si>
    <t>[R$]</t>
  </si>
  <si>
    <t>Diferencia ng/MyV</t>
  </si>
  <si>
    <t>m3/h</t>
  </si>
  <si>
    <t>Estimación</t>
  </si>
  <si>
    <t>Ingeniería</t>
  </si>
  <si>
    <t>M&amp;V</t>
  </si>
  <si>
    <t>Diferencia</t>
  </si>
  <si>
    <t>m3/mes</t>
  </si>
  <si>
    <t>Año (horas/año)</t>
  </si>
  <si>
    <t>Mes (horas/mes)</t>
  </si>
  <si>
    <t>Retorno simple</t>
  </si>
  <si>
    <t>Incertidumbre en el nivel deseado de confianza</t>
  </si>
  <si>
    <t>Tarifas del gas</t>
  </si>
  <si>
    <t>Variación del consumo</t>
  </si>
  <si>
    <t>De (m3)</t>
  </si>
  <si>
    <t>Hasta (m3)</t>
  </si>
  <si>
    <t>Post mejora</t>
  </si>
  <si>
    <t>Banda 1</t>
  </si>
  <si>
    <t>Banda 2</t>
  </si>
  <si>
    <t>Banda 3</t>
  </si>
  <si>
    <t>Banda 4</t>
  </si>
  <si>
    <t>Banda 5</t>
  </si>
  <si>
    <t>Banda 6</t>
  </si>
  <si>
    <t>Banda 7</t>
  </si>
  <si>
    <t>Banda 8</t>
  </si>
  <si>
    <t>Precio promedio</t>
  </si>
  <si>
    <t>Acuerdo</t>
  </si>
  <si>
    <r>
      <t>(m</t>
    </r>
    <r>
      <rPr>
        <vertAlign val="superscript"/>
        <sz val="10"/>
        <color theme="1"/>
        <rFont val="Franklin Gothic Book"/>
        <family val="2"/>
      </rPr>
      <t>3</t>
    </r>
    <r>
      <rPr>
        <sz val="10"/>
        <color theme="1"/>
        <rFont val="Franklin Gothic Book"/>
        <family val="2"/>
      </rPr>
      <t>/h)/t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</si>
</sst>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-* #,##0.00_-;\-* #,##0.00_-;_-* &quot;-&quot;??_-;_-@_-"/>
    <numFmt numFmtId="165" formatCode="#,##0.0"/>
    <numFmt numFmtId="166" formatCode="0.0%"/>
    <numFmt numFmtId="167" formatCode="0.0"/>
    <numFmt numFmtId="168" formatCode="0.0000"/>
    <numFmt numFmtId="169" formatCode="0.000%"/>
    <numFmt numFmtId="170" formatCode="_-* #,##0.0_-;\-* #,##0.0_-;_-* &quot;-&quot;??_-;_-@_-"/>
    <numFmt numFmtId="171" formatCode="0.0E+00"/>
    <numFmt numFmtId="172" formatCode="0.000E+00"/>
  </numFmts>
  <fonts count="19" x14ac:knownFonts="1">
    <font>
      <sz val="11"/>
      <color theme="1"/>
      <name val="Century Gothic"/>
      <family val="2"/>
      <scheme val="minor"/>
    </font>
    <font>
      <sz val="10"/>
      <color theme="1"/>
      <name val="Arial"/>
      <family val="2"/>
    </font>
    <font>
      <sz val="11"/>
      <color theme="1"/>
      <name val="Century Gothic"/>
      <family val="2"/>
      <scheme val="minor"/>
    </font>
    <font>
      <sz val="10"/>
      <color theme="1"/>
      <name val="Gill Sans MT"/>
      <family val="2"/>
    </font>
    <font>
      <sz val="11"/>
      <color theme="1"/>
      <name val="Franklin Gothic Book"/>
      <family val="2"/>
    </font>
    <font>
      <sz val="10"/>
      <color theme="1"/>
      <name val="Franklin Gothic Book"/>
      <family val="2"/>
    </font>
    <font>
      <sz val="10"/>
      <color theme="1"/>
      <name val="Franklin Gothic Medium"/>
      <family val="2"/>
    </font>
    <font>
      <sz val="11"/>
      <color theme="1"/>
      <name val="Century Gothic"/>
      <family val="2"/>
      <scheme val="major"/>
    </font>
    <font>
      <sz val="11"/>
      <color theme="1"/>
      <name val="Franklin Gothic Medium"/>
      <family val="2"/>
    </font>
    <font>
      <b/>
      <sz val="12"/>
      <color theme="1"/>
      <name val="Franklin Gothic Book"/>
      <family val="2"/>
    </font>
    <font>
      <sz val="10"/>
      <color theme="1"/>
      <name val="Century Gothic"/>
      <family val="2"/>
      <scheme val="minor"/>
    </font>
    <font>
      <b/>
      <sz val="11"/>
      <color theme="1"/>
      <name val="Franklin Gothic Book"/>
      <family val="2"/>
    </font>
    <font>
      <vertAlign val="superscript"/>
      <sz val="10"/>
      <color theme="1"/>
      <name val="Franklin Gothic Book"/>
      <family val="2"/>
    </font>
    <font>
      <sz val="8"/>
      <color rgb="FF000000"/>
      <name val="Verdana"/>
      <family val="2"/>
    </font>
    <font>
      <i/>
      <sz val="10"/>
      <color theme="1"/>
      <name val="Franklin Gothic Book"/>
      <family val="2"/>
    </font>
    <font>
      <sz val="12"/>
      <color theme="1"/>
      <name val="Franklin Gothic Medium"/>
      <family val="2"/>
    </font>
    <font>
      <sz val="10"/>
      <color rgb="FFFF0000"/>
      <name val="Gill Sans MT"/>
      <family val="2"/>
    </font>
    <font>
      <b/>
      <sz val="10"/>
      <color theme="1"/>
      <name val="Century Gothic"/>
      <family val="2"/>
      <scheme val="minor"/>
    </font>
    <font>
      <b/>
      <sz val="10"/>
      <color theme="1"/>
      <name val="Century Gothic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51">
    <xf numFmtId="0" fontId="0" fillId="0" borderId="0" xfId="0"/>
    <xf numFmtId="0" fontId="3" fillId="0" borderId="0" xfId="0" applyFont="1"/>
    <xf numFmtId="9" fontId="3" fillId="0" borderId="0" xfId="1" applyFont="1"/>
    <xf numFmtId="167" fontId="3" fillId="0" borderId="0" xfId="0" applyNumberFormat="1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2" xfId="0" applyFont="1" applyBorder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3" borderId="13" xfId="0" applyFont="1" applyFill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167" fontId="5" fillId="0" borderId="0" xfId="0" applyNumberFormat="1" applyFont="1" applyBorder="1" applyAlignment="1">
      <alignment horizontal="center"/>
    </xf>
    <xf numFmtId="167" fontId="5" fillId="0" borderId="8" xfId="0" applyNumberFormat="1" applyFont="1" applyBorder="1" applyAlignment="1">
      <alignment horizontal="center"/>
    </xf>
    <xf numFmtId="3" fontId="5" fillId="0" borderId="0" xfId="0" applyNumberFormat="1" applyFont="1" applyFill="1" applyBorder="1"/>
    <xf numFmtId="165" fontId="5" fillId="0" borderId="0" xfId="0" applyNumberFormat="1" applyFont="1" applyFill="1" applyBorder="1"/>
    <xf numFmtId="9" fontId="5" fillId="0" borderId="0" xfId="1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167" fontId="5" fillId="0" borderId="10" xfId="0" applyNumberFormat="1" applyFont="1" applyBorder="1" applyAlignment="1">
      <alignment horizontal="center"/>
    </xf>
    <xf numFmtId="167" fontId="5" fillId="0" borderId="11" xfId="0" applyNumberFormat="1" applyFont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/>
    </xf>
    <xf numFmtId="9" fontId="5" fillId="0" borderId="0" xfId="1" applyFont="1" applyFill="1" applyBorder="1" applyAlignment="1">
      <alignment horizontal="center"/>
    </xf>
    <xf numFmtId="3" fontId="5" fillId="0" borderId="0" xfId="1" applyNumberFormat="1" applyFont="1" applyFill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7" xfId="0" applyFont="1" applyBorder="1"/>
    <xf numFmtId="0" fontId="5" fillId="0" borderId="8" xfId="0" applyFont="1" applyBorder="1" applyAlignment="1">
      <alignment horizontal="center"/>
    </xf>
    <xf numFmtId="165" fontId="5" fillId="0" borderId="8" xfId="0" applyNumberFormat="1" applyFont="1" applyFill="1" applyBorder="1" applyAlignment="1">
      <alignment horizontal="center"/>
    </xf>
    <xf numFmtId="9" fontId="5" fillId="0" borderId="8" xfId="1" applyFont="1" applyFill="1" applyBorder="1" applyAlignment="1">
      <alignment horizontal="center"/>
    </xf>
    <xf numFmtId="3" fontId="5" fillId="0" borderId="8" xfId="1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2" fontId="5" fillId="0" borderId="8" xfId="0" applyNumberFormat="1" applyFont="1" applyBorder="1" applyAlignment="1">
      <alignment horizontal="center"/>
    </xf>
    <xf numFmtId="166" fontId="5" fillId="0" borderId="10" xfId="1" applyNumberFormat="1" applyFont="1" applyBorder="1" applyAlignment="1">
      <alignment horizontal="center"/>
    </xf>
    <xf numFmtId="166" fontId="5" fillId="0" borderId="11" xfId="1" applyNumberFormat="1" applyFont="1" applyBorder="1" applyAlignment="1">
      <alignment horizontal="center"/>
    </xf>
    <xf numFmtId="0" fontId="5" fillId="0" borderId="9" xfId="0" applyFont="1" applyBorder="1"/>
    <xf numFmtId="0" fontId="5" fillId="0" borderId="11" xfId="0" applyFont="1" applyBorder="1" applyAlignment="1">
      <alignment horizontal="center"/>
    </xf>
    <xf numFmtId="0" fontId="5" fillId="3" borderId="12" xfId="0" applyFont="1" applyFill="1" applyBorder="1"/>
    <xf numFmtId="0" fontId="6" fillId="3" borderId="12" xfId="0" applyFont="1" applyFill="1" applyBorder="1"/>
    <xf numFmtId="0" fontId="6" fillId="3" borderId="9" xfId="0" applyFont="1" applyFill="1" applyBorder="1"/>
    <xf numFmtId="0" fontId="5" fillId="0" borderId="8" xfId="0" applyFont="1" applyFill="1" applyBorder="1"/>
    <xf numFmtId="0" fontId="5" fillId="0" borderId="15" xfId="0" applyFont="1" applyFill="1" applyBorder="1"/>
    <xf numFmtId="166" fontId="5" fillId="0" borderId="10" xfId="1" applyNumberFormat="1" applyFont="1" applyFill="1" applyBorder="1"/>
    <xf numFmtId="0" fontId="5" fillId="0" borderId="11" xfId="0" applyFont="1" applyFill="1" applyBorder="1"/>
    <xf numFmtId="9" fontId="5" fillId="0" borderId="7" xfId="0" applyNumberFormat="1" applyFont="1" applyBorder="1"/>
    <xf numFmtId="0" fontId="5" fillId="0" borderId="0" xfId="0" applyFont="1" applyBorder="1"/>
    <xf numFmtId="166" fontId="5" fillId="0" borderId="0" xfId="0" applyNumberFormat="1" applyFont="1" applyBorder="1"/>
    <xf numFmtId="9" fontId="5" fillId="0" borderId="0" xfId="0" applyNumberFormat="1" applyFont="1" applyBorder="1"/>
    <xf numFmtId="0" fontId="5" fillId="0" borderId="10" xfId="0" applyFont="1" applyBorder="1"/>
    <xf numFmtId="0" fontId="6" fillId="0" borderId="0" xfId="0" applyFont="1"/>
    <xf numFmtId="0" fontId="5" fillId="0" borderId="7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0" applyFont="1"/>
    <xf numFmtId="3" fontId="5" fillId="0" borderId="14" xfId="0" applyNumberFormat="1" applyFont="1" applyFill="1" applyBorder="1" applyAlignment="1">
      <alignment horizontal="center"/>
    </xf>
    <xf numFmtId="9" fontId="5" fillId="0" borderId="12" xfId="0" applyNumberFormat="1" applyFont="1" applyBorder="1"/>
    <xf numFmtId="167" fontId="5" fillId="0" borderId="13" xfId="0" applyNumberFormat="1" applyFont="1" applyBorder="1"/>
    <xf numFmtId="0" fontId="5" fillId="0" borderId="13" xfId="0" applyFont="1" applyBorder="1"/>
    <xf numFmtId="169" fontId="5" fillId="0" borderId="10" xfId="0" applyNumberFormat="1" applyFont="1" applyBorder="1"/>
    <xf numFmtId="167" fontId="5" fillId="0" borderId="13" xfId="0" applyNumberFormat="1" applyFont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0" fontId="5" fillId="0" borderId="17" xfId="0" applyFont="1" applyBorder="1"/>
    <xf numFmtId="0" fontId="5" fillId="0" borderId="18" xfId="0" applyFont="1" applyBorder="1"/>
    <xf numFmtId="0" fontId="5" fillId="0" borderId="22" xfId="0" applyFont="1" applyBorder="1"/>
    <xf numFmtId="0" fontId="5" fillId="0" borderId="23" xfId="0" applyFont="1" applyFill="1" applyBorder="1"/>
    <xf numFmtId="0" fontId="5" fillId="0" borderId="24" xfId="0" applyFont="1" applyFill="1" applyBorder="1"/>
    <xf numFmtId="0" fontId="6" fillId="2" borderId="3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2" borderId="12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2" borderId="2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67" fontId="5" fillId="0" borderId="7" xfId="0" applyNumberFormat="1" applyFont="1" applyFill="1" applyBorder="1" applyAlignment="1">
      <alignment horizontal="center"/>
    </xf>
    <xf numFmtId="9" fontId="5" fillId="0" borderId="8" xfId="1" applyFont="1" applyBorder="1" applyAlignment="1">
      <alignment horizontal="center"/>
    </xf>
    <xf numFmtId="167" fontId="5" fillId="0" borderId="9" xfId="0" applyNumberFormat="1" applyFont="1" applyFill="1" applyBorder="1" applyAlignment="1">
      <alignment horizontal="center"/>
    </xf>
    <xf numFmtId="9" fontId="5" fillId="0" borderId="11" xfId="1" applyFont="1" applyBorder="1" applyAlignment="1">
      <alignment horizontal="center"/>
    </xf>
    <xf numFmtId="0" fontId="6" fillId="0" borderId="7" xfId="0" applyFont="1" applyBorder="1"/>
    <xf numFmtId="9" fontId="5" fillId="0" borderId="8" xfId="1" applyFont="1" applyFill="1" applyBorder="1"/>
    <xf numFmtId="2" fontId="5" fillId="0" borderId="0" xfId="0" applyNumberFormat="1" applyFont="1" applyBorder="1"/>
    <xf numFmtId="0" fontId="5" fillId="0" borderId="8" xfId="0" applyFont="1" applyBorder="1"/>
    <xf numFmtId="166" fontId="5" fillId="0" borderId="0" xfId="1" applyNumberFormat="1" applyFont="1" applyBorder="1"/>
    <xf numFmtId="4" fontId="5" fillId="0" borderId="10" xfId="0" applyNumberFormat="1" applyFont="1" applyBorder="1"/>
    <xf numFmtId="9" fontId="5" fillId="0" borderId="11" xfId="1" applyFont="1" applyFill="1" applyBorder="1"/>
    <xf numFmtId="0" fontId="6" fillId="0" borderId="13" xfId="0" applyFont="1" applyBorder="1" applyAlignment="1">
      <alignment horizontal="center"/>
    </xf>
    <xf numFmtId="0" fontId="6" fillId="0" borderId="4" xfId="0" applyFont="1" applyBorder="1"/>
    <xf numFmtId="168" fontId="3" fillId="0" borderId="6" xfId="0" applyNumberFormat="1" applyFont="1" applyBorder="1" applyAlignment="1">
      <alignment horizontal="center"/>
    </xf>
    <xf numFmtId="0" fontId="10" fillId="0" borderId="7" xfId="0" applyFont="1" applyBorder="1"/>
    <xf numFmtId="0" fontId="10" fillId="0" borderId="0" xfId="0" applyFont="1" applyBorder="1"/>
    <xf numFmtId="0" fontId="10" fillId="0" borderId="8" xfId="0" applyFont="1" applyBorder="1"/>
    <xf numFmtId="165" fontId="10" fillId="0" borderId="0" xfId="0" applyNumberFormat="1" applyFont="1" applyBorder="1"/>
    <xf numFmtId="3" fontId="10" fillId="0" borderId="0" xfId="0" applyNumberFormat="1" applyFont="1" applyBorder="1"/>
    <xf numFmtId="9" fontId="10" fillId="0" borderId="0" xfId="0" applyNumberFormat="1" applyFont="1" applyBorder="1"/>
    <xf numFmtId="2" fontId="10" fillId="0" borderId="0" xfId="0" applyNumberFormat="1" applyFont="1" applyBorder="1"/>
    <xf numFmtId="0" fontId="10" fillId="0" borderId="9" xfId="0" applyFont="1" applyBorder="1"/>
    <xf numFmtId="167" fontId="10" fillId="0" borderId="10" xfId="0" applyNumberFormat="1" applyFont="1" applyBorder="1"/>
    <xf numFmtId="0" fontId="10" fillId="0" borderId="11" xfId="0" applyFont="1" applyBorder="1"/>
    <xf numFmtId="9" fontId="10" fillId="0" borderId="10" xfId="0" applyNumberFormat="1" applyFont="1" applyBorder="1"/>
    <xf numFmtId="0" fontId="10" fillId="0" borderId="0" xfId="0" applyFont="1"/>
    <xf numFmtId="0" fontId="5" fillId="0" borderId="0" xfId="2" applyFont="1"/>
    <xf numFmtId="0" fontId="5" fillId="0" borderId="0" xfId="2" applyFont="1" applyAlignment="1">
      <alignment wrapText="1"/>
    </xf>
    <xf numFmtId="0" fontId="5" fillId="0" borderId="11" xfId="2" applyFont="1" applyBorder="1"/>
    <xf numFmtId="0" fontId="5" fillId="0" borderId="10" xfId="2" applyFont="1" applyBorder="1"/>
    <xf numFmtId="166" fontId="11" fillId="4" borderId="26" xfId="2" applyNumberFormat="1" applyFont="1" applyFill="1" applyBorder="1"/>
    <xf numFmtId="0" fontId="5" fillId="0" borderId="9" xfId="2" applyFont="1" applyBorder="1" applyAlignment="1">
      <alignment wrapText="1"/>
    </xf>
    <xf numFmtId="0" fontId="5" fillId="0" borderId="8" xfId="2" applyFont="1" applyBorder="1"/>
    <xf numFmtId="2" fontId="5" fillId="0" borderId="0" xfId="2" applyNumberFormat="1" applyFont="1" applyBorder="1"/>
    <xf numFmtId="0" fontId="5" fillId="0" borderId="0" xfId="2" applyFont="1" applyBorder="1"/>
    <xf numFmtId="167" fontId="5" fillId="0" borderId="0" xfId="2" applyNumberFormat="1" applyFont="1" applyBorder="1"/>
    <xf numFmtId="0" fontId="5" fillId="0" borderId="7" xfId="2" applyFont="1" applyBorder="1" applyAlignment="1">
      <alignment wrapText="1"/>
    </xf>
    <xf numFmtId="9" fontId="5" fillId="0" borderId="0" xfId="2" applyNumberFormat="1" applyFont="1" applyBorder="1"/>
    <xf numFmtId="1" fontId="5" fillId="0" borderId="0" xfId="2" applyNumberFormat="1" applyFont="1" applyBorder="1"/>
    <xf numFmtId="170" fontId="5" fillId="0" borderId="0" xfId="4" applyNumberFormat="1" applyFont="1" applyBorder="1"/>
    <xf numFmtId="9" fontId="5" fillId="0" borderId="7" xfId="2" applyNumberFormat="1" applyFont="1" applyBorder="1" applyAlignment="1">
      <alignment wrapText="1"/>
    </xf>
    <xf numFmtId="0" fontId="5" fillId="0" borderId="7" xfId="2" applyFont="1" applyFill="1" applyBorder="1" applyAlignment="1">
      <alignment wrapText="1"/>
    </xf>
    <xf numFmtId="9" fontId="5" fillId="0" borderId="0" xfId="4" applyNumberFormat="1" applyFont="1" applyBorder="1"/>
    <xf numFmtId="164" fontId="5" fillId="0" borderId="0" xfId="4" applyFont="1" applyBorder="1"/>
    <xf numFmtId="164" fontId="5" fillId="0" borderId="0" xfId="2" applyNumberFormat="1" applyFont="1" applyBorder="1"/>
    <xf numFmtId="9" fontId="5" fillId="0" borderId="16" xfId="2" applyNumberFormat="1" applyFont="1" applyBorder="1"/>
    <xf numFmtId="0" fontId="5" fillId="0" borderId="16" xfId="2" applyFont="1" applyBorder="1"/>
    <xf numFmtId="0" fontId="5" fillId="0" borderId="27" xfId="2" applyFont="1" applyBorder="1" applyAlignment="1">
      <alignment wrapText="1"/>
    </xf>
    <xf numFmtId="1" fontId="5" fillId="0" borderId="16" xfId="2" applyNumberFormat="1" applyFont="1" applyBorder="1"/>
    <xf numFmtId="0" fontId="14" fillId="0" borderId="16" xfId="2" applyFont="1" applyBorder="1" applyAlignment="1">
      <alignment wrapText="1"/>
    </xf>
    <xf numFmtId="0" fontId="14" fillId="0" borderId="27" xfId="2" applyFont="1" applyBorder="1" applyAlignment="1">
      <alignment wrapText="1"/>
    </xf>
    <xf numFmtId="0" fontId="9" fillId="2" borderId="24" xfId="2" applyFont="1" applyFill="1" applyBorder="1" applyAlignment="1"/>
    <xf numFmtId="0" fontId="9" fillId="2" borderId="23" xfId="2" applyFont="1" applyFill="1" applyBorder="1" applyAlignment="1"/>
    <xf numFmtId="0" fontId="8" fillId="0" borderId="7" xfId="2" applyFont="1" applyBorder="1" applyAlignment="1">
      <alignment wrapText="1"/>
    </xf>
    <xf numFmtId="0" fontId="6" fillId="0" borderId="7" xfId="2" applyFont="1" applyFill="1" applyBorder="1" applyAlignment="1">
      <alignment wrapText="1"/>
    </xf>
    <xf numFmtId="0" fontId="15" fillId="2" borderId="22" xfId="2" applyFont="1" applyFill="1" applyBorder="1" applyAlignment="1"/>
    <xf numFmtId="1" fontId="5" fillId="0" borderId="0" xfId="2" applyNumberFormat="1" applyFont="1" applyBorder="1" applyAlignment="1">
      <alignment horizontal="center"/>
    </xf>
    <xf numFmtId="0" fontId="5" fillId="0" borderId="0" xfId="2" applyFont="1" applyBorder="1" applyAlignment="1">
      <alignment horizontal="center"/>
    </xf>
    <xf numFmtId="0" fontId="8" fillId="0" borderId="0" xfId="2" applyFont="1" applyBorder="1"/>
    <xf numFmtId="0" fontId="8" fillId="0" borderId="8" xfId="2" applyFont="1" applyBorder="1"/>
    <xf numFmtId="0" fontId="8" fillId="0" borderId="0" xfId="2" applyFont="1"/>
    <xf numFmtId="9" fontId="6" fillId="0" borderId="7" xfId="2" applyNumberFormat="1" applyFont="1" applyBorder="1" applyAlignment="1">
      <alignment wrapText="1"/>
    </xf>
    <xf numFmtId="3" fontId="5" fillId="0" borderId="0" xfId="2" applyNumberFormat="1" applyFont="1" applyBorder="1"/>
    <xf numFmtId="0" fontId="14" fillId="0" borderId="28" xfId="2" applyFont="1" applyFill="1" applyBorder="1" applyAlignment="1">
      <alignment wrapText="1"/>
    </xf>
    <xf numFmtId="9" fontId="5" fillId="0" borderId="28" xfId="2" applyNumberFormat="1" applyFont="1" applyBorder="1"/>
    <xf numFmtId="4" fontId="1" fillId="0" borderId="8" xfId="2" applyNumberFormat="1" applyFont="1" applyBorder="1"/>
    <xf numFmtId="0" fontId="13" fillId="0" borderId="8" xfId="2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7" fontId="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3" fontId="10" fillId="0" borderId="0" xfId="0" applyNumberFormat="1" applyFont="1"/>
    <xf numFmtId="3" fontId="16" fillId="0" borderId="0" xfId="0" applyNumberFormat="1" applyFont="1"/>
    <xf numFmtId="167" fontId="5" fillId="0" borderId="0" xfId="0" applyNumberFormat="1" applyFont="1"/>
    <xf numFmtId="171" fontId="5" fillId="0" borderId="0" xfId="0" applyNumberFormat="1" applyFont="1"/>
    <xf numFmtId="171" fontId="5" fillId="0" borderId="0" xfId="0" applyNumberFormat="1" applyFont="1" applyBorder="1" applyAlignment="1">
      <alignment horizontal="center"/>
    </xf>
    <xf numFmtId="11" fontId="5" fillId="0" borderId="0" xfId="0" applyNumberFormat="1" applyFont="1"/>
    <xf numFmtId="0" fontId="6" fillId="0" borderId="13" xfId="0" applyFont="1" applyBorder="1" applyAlignment="1">
      <alignment horizontal="center"/>
    </xf>
    <xf numFmtId="0" fontId="5" fillId="0" borderId="0" xfId="0" applyFont="1" applyFill="1"/>
    <xf numFmtId="0" fontId="5" fillId="0" borderId="10" xfId="0" applyFont="1" applyFill="1" applyBorder="1"/>
    <xf numFmtId="165" fontId="5" fillId="0" borderId="0" xfId="1" applyNumberFormat="1" applyFont="1" applyFill="1" applyBorder="1" applyAlignment="1">
      <alignment horizontal="center"/>
    </xf>
    <xf numFmtId="165" fontId="5" fillId="0" borderId="8" xfId="1" applyNumberFormat="1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172" fontId="4" fillId="0" borderId="0" xfId="0" applyNumberFormat="1" applyFont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 vertical="center"/>
    </xf>
    <xf numFmtId="167" fontId="5" fillId="0" borderId="33" xfId="0" applyNumberFormat="1" applyFont="1" applyBorder="1" applyAlignment="1">
      <alignment horizontal="center" vertical="center"/>
    </xf>
    <xf numFmtId="167" fontId="5" fillId="0" borderId="34" xfId="0" applyNumberFormat="1" applyFont="1" applyBorder="1" applyAlignment="1">
      <alignment horizontal="center" vertical="center"/>
    </xf>
    <xf numFmtId="167" fontId="5" fillId="0" borderId="35" xfId="0" applyNumberFormat="1" applyFont="1" applyBorder="1" applyAlignment="1">
      <alignment horizontal="center" vertical="center"/>
    </xf>
    <xf numFmtId="167" fontId="5" fillId="0" borderId="1" xfId="0" applyNumberFormat="1" applyFont="1" applyBorder="1" applyAlignment="1">
      <alignment horizontal="center" vertical="center"/>
    </xf>
    <xf numFmtId="167" fontId="5" fillId="0" borderId="0" xfId="0" applyNumberFormat="1" applyFont="1" applyBorder="1" applyAlignment="1">
      <alignment horizontal="center" vertical="center"/>
    </xf>
    <xf numFmtId="167" fontId="5" fillId="0" borderId="29" xfId="0" applyNumberFormat="1" applyFont="1" applyBorder="1" applyAlignment="1">
      <alignment horizontal="center" vertical="center"/>
    </xf>
    <xf numFmtId="167" fontId="5" fillId="0" borderId="2" xfId="0" applyNumberFormat="1" applyFont="1" applyBorder="1" applyAlignment="1">
      <alignment horizontal="center" vertical="center"/>
    </xf>
    <xf numFmtId="167" fontId="5" fillId="0" borderId="3" xfId="0" applyNumberFormat="1" applyFont="1" applyBorder="1" applyAlignment="1">
      <alignment horizontal="center" vertical="center"/>
    </xf>
    <xf numFmtId="167" fontId="5" fillId="0" borderId="36" xfId="0" applyNumberFormat="1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67" fontId="5" fillId="0" borderId="0" xfId="0" applyNumberFormat="1" applyFont="1" applyFill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3" borderId="36" xfId="0" applyFont="1" applyFill="1" applyBorder="1" applyAlignment="1">
      <alignment horizontal="center" vertical="center"/>
    </xf>
    <xf numFmtId="172" fontId="5" fillId="0" borderId="0" xfId="0" applyNumberFormat="1" applyFont="1" applyAlignment="1">
      <alignment horizontal="center" vertical="center"/>
    </xf>
    <xf numFmtId="0" fontId="3" fillId="0" borderId="33" xfId="0" applyFont="1" applyBorder="1"/>
    <xf numFmtId="0" fontId="3" fillId="0" borderId="34" xfId="0" applyFont="1" applyBorder="1" applyAlignment="1">
      <alignment horizontal="center"/>
    </xf>
    <xf numFmtId="0" fontId="3" fillId="0" borderId="35" xfId="0" applyFont="1" applyBorder="1"/>
    <xf numFmtId="0" fontId="3" fillId="0" borderId="1" xfId="0" applyFont="1" applyBorder="1"/>
    <xf numFmtId="0" fontId="3" fillId="0" borderId="0" xfId="0" applyFont="1" applyBorder="1" applyAlignment="1">
      <alignment horizontal="center"/>
    </xf>
    <xf numFmtId="0" fontId="3" fillId="0" borderId="29" xfId="0" applyFont="1" applyBorder="1"/>
    <xf numFmtId="0" fontId="3" fillId="0" borderId="0" xfId="0" applyFont="1" applyBorder="1"/>
    <xf numFmtId="0" fontId="3" fillId="0" borderId="2" xfId="0" applyFont="1" applyBorder="1"/>
    <xf numFmtId="166" fontId="3" fillId="0" borderId="3" xfId="1" applyNumberFormat="1" applyFont="1" applyBorder="1"/>
    <xf numFmtId="0" fontId="3" fillId="0" borderId="36" xfId="0" applyFont="1" applyBorder="1"/>
    <xf numFmtId="3" fontId="5" fillId="0" borderId="0" xfId="0" applyNumberFormat="1" applyFont="1" applyBorder="1"/>
    <xf numFmtId="9" fontId="5" fillId="0" borderId="8" xfId="0" applyNumberFormat="1" applyFont="1" applyBorder="1" applyAlignment="1">
      <alignment horizontal="right"/>
    </xf>
    <xf numFmtId="9" fontId="10" fillId="0" borderId="8" xfId="0" applyNumberFormat="1" applyFont="1" applyBorder="1"/>
    <xf numFmtId="0" fontId="10" fillId="0" borderId="10" xfId="0" applyFont="1" applyBorder="1"/>
    <xf numFmtId="9" fontId="10" fillId="0" borderId="11" xfId="0" applyNumberFormat="1" applyFont="1" applyBorder="1"/>
    <xf numFmtId="0" fontId="18" fillId="0" borderId="12" xfId="0" applyFont="1" applyBorder="1"/>
    <xf numFmtId="0" fontId="18" fillId="0" borderId="13" xfId="0" applyFont="1" applyBorder="1"/>
    <xf numFmtId="0" fontId="18" fillId="0" borderId="14" xfId="0" applyFont="1" applyBorder="1"/>
    <xf numFmtId="0" fontId="17" fillId="0" borderId="12" xfId="0" applyFont="1" applyBorder="1"/>
    <xf numFmtId="0" fontId="10" fillId="0" borderId="13" xfId="0" applyFont="1" applyBorder="1"/>
    <xf numFmtId="0" fontId="17" fillId="0" borderId="13" xfId="0" applyFont="1" applyBorder="1"/>
    <xf numFmtId="0" fontId="10" fillId="0" borderId="14" xfId="0" applyFont="1" applyBorder="1"/>
    <xf numFmtId="3" fontId="10" fillId="0" borderId="8" xfId="0" applyNumberFormat="1" applyFont="1" applyBorder="1"/>
    <xf numFmtId="4" fontId="10" fillId="0" borderId="0" xfId="0" applyNumberFormat="1" applyFont="1" applyBorder="1"/>
    <xf numFmtId="4" fontId="10" fillId="0" borderId="8" xfId="0" applyNumberFormat="1" applyFont="1" applyBorder="1"/>
    <xf numFmtId="0" fontId="10" fillId="0" borderId="3" xfId="0" applyFont="1" applyBorder="1"/>
    <xf numFmtId="4" fontId="10" fillId="0" borderId="3" xfId="0" applyNumberFormat="1" applyFont="1" applyBorder="1"/>
    <xf numFmtId="4" fontId="10" fillId="0" borderId="15" xfId="0" applyNumberFormat="1" applyFont="1" applyBorder="1"/>
    <xf numFmtId="168" fontId="10" fillId="0" borderId="10" xfId="0" applyNumberFormat="1" applyFont="1" applyBorder="1"/>
    <xf numFmtId="168" fontId="10" fillId="0" borderId="11" xfId="0" applyNumberFormat="1" applyFont="1" applyBorder="1"/>
    <xf numFmtId="0" fontId="10" fillId="0" borderId="12" xfId="0" applyFont="1" applyBorder="1"/>
    <xf numFmtId="4" fontId="10" fillId="0" borderId="13" xfId="0" applyNumberFormat="1" applyFont="1" applyBorder="1"/>
    <xf numFmtId="4" fontId="10" fillId="0" borderId="14" xfId="0" applyNumberFormat="1" applyFont="1" applyBorder="1"/>
    <xf numFmtId="0" fontId="10" fillId="0" borderId="37" xfId="0" applyFont="1" applyBorder="1"/>
    <xf numFmtId="9" fontId="10" fillId="0" borderId="13" xfId="0" applyNumberFormat="1" applyFont="1" applyBorder="1"/>
    <xf numFmtId="168" fontId="10" fillId="0" borderId="14" xfId="0" applyNumberFormat="1" applyFont="1" applyBorder="1"/>
    <xf numFmtId="168" fontId="10" fillId="0" borderId="8" xfId="0" applyNumberFormat="1" applyFont="1" applyBorder="1"/>
    <xf numFmtId="168" fontId="17" fillId="0" borderId="11" xfId="0" applyNumberFormat="1" applyFont="1" applyBorder="1"/>
    <xf numFmtId="0" fontId="5" fillId="0" borderId="7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3" borderId="5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/>
    </xf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5" fillId="0" borderId="7" xfId="2" applyFont="1" applyFill="1" applyBorder="1" applyAlignment="1">
      <alignment horizontal="left" wrapText="1"/>
    </xf>
    <xf numFmtId="0" fontId="5" fillId="0" borderId="0" xfId="2" applyFont="1" applyFill="1" applyBorder="1" applyAlignment="1">
      <alignment horizontal="left" wrapText="1"/>
    </xf>
    <xf numFmtId="0" fontId="8" fillId="0" borderId="7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Porcentagem 2" xfId="3"/>
    <cellStyle name="Porcentaje" xfId="1" builtinId="5"/>
    <cellStyle name="Vírgula 2" xfId="4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  <numFmt numFmtId="3" formatCode="#,##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scheme val="minor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LB!$E$4</c:f>
              <c:strCache>
                <c:ptCount val="1"/>
                <c:pt idx="0">
                  <c:v>[m³]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-0.29657764654418195"/>
                  <c:y val="-9.2592592592592657E-3"/>
                </c:manualLayout>
              </c:layout>
              <c:numFmt formatCode="General" sourceLinked="0"/>
            </c:trendlineLbl>
          </c:trendline>
          <c:xVal>
            <c:numRef>
              <c:f>LB!$D$5:$D$172</c:f>
              <c:numCache>
                <c:formatCode>0.0</c:formatCode>
                <c:ptCount val="168"/>
                <c:pt idx="0">
                  <c:v>15.1</c:v>
                </c:pt>
                <c:pt idx="1">
                  <c:v>14.6</c:v>
                </c:pt>
                <c:pt idx="2">
                  <c:v>14.9</c:v>
                </c:pt>
                <c:pt idx="3">
                  <c:v>14.6</c:v>
                </c:pt>
                <c:pt idx="4">
                  <c:v>13.8</c:v>
                </c:pt>
                <c:pt idx="5">
                  <c:v>14.1</c:v>
                </c:pt>
                <c:pt idx="6">
                  <c:v>14.9</c:v>
                </c:pt>
                <c:pt idx="7">
                  <c:v>14.3</c:v>
                </c:pt>
                <c:pt idx="8">
                  <c:v>15.1</c:v>
                </c:pt>
                <c:pt idx="9">
                  <c:v>14.6</c:v>
                </c:pt>
                <c:pt idx="10">
                  <c:v>14.6</c:v>
                </c:pt>
                <c:pt idx="11">
                  <c:v>15.4</c:v>
                </c:pt>
                <c:pt idx="12">
                  <c:v>13.8</c:v>
                </c:pt>
                <c:pt idx="13">
                  <c:v>13.5</c:v>
                </c:pt>
                <c:pt idx="14">
                  <c:v>12.7</c:v>
                </c:pt>
                <c:pt idx="15">
                  <c:v>13</c:v>
                </c:pt>
                <c:pt idx="16">
                  <c:v>12.2</c:v>
                </c:pt>
                <c:pt idx="17">
                  <c:v>12.4</c:v>
                </c:pt>
                <c:pt idx="18">
                  <c:v>11.9</c:v>
                </c:pt>
                <c:pt idx="19">
                  <c:v>13.2</c:v>
                </c:pt>
                <c:pt idx="20">
                  <c:v>13</c:v>
                </c:pt>
                <c:pt idx="21">
                  <c:v>12.7</c:v>
                </c:pt>
                <c:pt idx="22">
                  <c:v>15.9</c:v>
                </c:pt>
                <c:pt idx="23">
                  <c:v>16.2</c:v>
                </c:pt>
                <c:pt idx="24">
                  <c:v>16.5</c:v>
                </c:pt>
                <c:pt idx="25">
                  <c:v>16.2</c:v>
                </c:pt>
                <c:pt idx="26">
                  <c:v>17.8</c:v>
                </c:pt>
                <c:pt idx="27">
                  <c:v>17.3</c:v>
                </c:pt>
                <c:pt idx="28">
                  <c:v>17</c:v>
                </c:pt>
                <c:pt idx="29">
                  <c:v>17.600000000000001</c:v>
                </c:pt>
                <c:pt idx="30">
                  <c:v>18.100000000000001</c:v>
                </c:pt>
                <c:pt idx="31">
                  <c:v>15.9</c:v>
                </c:pt>
                <c:pt idx="32">
                  <c:v>16.8</c:v>
                </c:pt>
                <c:pt idx="33">
                  <c:v>16.5</c:v>
                </c:pt>
                <c:pt idx="34">
                  <c:v>14.6</c:v>
                </c:pt>
                <c:pt idx="35">
                  <c:v>15.1</c:v>
                </c:pt>
                <c:pt idx="36">
                  <c:v>14.3</c:v>
                </c:pt>
                <c:pt idx="37">
                  <c:v>14.9</c:v>
                </c:pt>
                <c:pt idx="38">
                  <c:v>14.1</c:v>
                </c:pt>
                <c:pt idx="39">
                  <c:v>14.6</c:v>
                </c:pt>
                <c:pt idx="40">
                  <c:v>15.7</c:v>
                </c:pt>
                <c:pt idx="41">
                  <c:v>15.1</c:v>
                </c:pt>
                <c:pt idx="42">
                  <c:v>14.6</c:v>
                </c:pt>
                <c:pt idx="43">
                  <c:v>14.9</c:v>
                </c:pt>
                <c:pt idx="44">
                  <c:v>14.6</c:v>
                </c:pt>
                <c:pt idx="45">
                  <c:v>13.8</c:v>
                </c:pt>
                <c:pt idx="46">
                  <c:v>14.1</c:v>
                </c:pt>
                <c:pt idx="47">
                  <c:v>14.9</c:v>
                </c:pt>
                <c:pt idx="48">
                  <c:v>14.3</c:v>
                </c:pt>
                <c:pt idx="49">
                  <c:v>15.1</c:v>
                </c:pt>
                <c:pt idx="50">
                  <c:v>14.6</c:v>
                </c:pt>
                <c:pt idx="51">
                  <c:v>14.6</c:v>
                </c:pt>
                <c:pt idx="52">
                  <c:v>15.4</c:v>
                </c:pt>
                <c:pt idx="53">
                  <c:v>13.8</c:v>
                </c:pt>
                <c:pt idx="54">
                  <c:v>13.5</c:v>
                </c:pt>
                <c:pt idx="55">
                  <c:v>12.7</c:v>
                </c:pt>
                <c:pt idx="56">
                  <c:v>13</c:v>
                </c:pt>
                <c:pt idx="57">
                  <c:v>16.2</c:v>
                </c:pt>
                <c:pt idx="58">
                  <c:v>16.5</c:v>
                </c:pt>
                <c:pt idx="59">
                  <c:v>16.2</c:v>
                </c:pt>
                <c:pt idx="60">
                  <c:v>17.8</c:v>
                </c:pt>
                <c:pt idx="61">
                  <c:v>17.3</c:v>
                </c:pt>
                <c:pt idx="62">
                  <c:v>17</c:v>
                </c:pt>
                <c:pt idx="63">
                  <c:v>17.600000000000001</c:v>
                </c:pt>
                <c:pt idx="64">
                  <c:v>18.100000000000001</c:v>
                </c:pt>
                <c:pt idx="65">
                  <c:v>15.9</c:v>
                </c:pt>
                <c:pt idx="66">
                  <c:v>16.8</c:v>
                </c:pt>
                <c:pt idx="67">
                  <c:v>16.5</c:v>
                </c:pt>
                <c:pt idx="68">
                  <c:v>14.6</c:v>
                </c:pt>
                <c:pt idx="69">
                  <c:v>15.1</c:v>
                </c:pt>
                <c:pt idx="70">
                  <c:v>14.3</c:v>
                </c:pt>
                <c:pt idx="71">
                  <c:v>14.9</c:v>
                </c:pt>
                <c:pt idx="72">
                  <c:v>14.1</c:v>
                </c:pt>
                <c:pt idx="73">
                  <c:v>14.6</c:v>
                </c:pt>
                <c:pt idx="74">
                  <c:v>15.7</c:v>
                </c:pt>
                <c:pt idx="75">
                  <c:v>15.1</c:v>
                </c:pt>
                <c:pt idx="76">
                  <c:v>14.6</c:v>
                </c:pt>
                <c:pt idx="77">
                  <c:v>14.9</c:v>
                </c:pt>
                <c:pt idx="78">
                  <c:v>14.6</c:v>
                </c:pt>
                <c:pt idx="79">
                  <c:v>13.8</c:v>
                </c:pt>
                <c:pt idx="80">
                  <c:v>14.1</c:v>
                </c:pt>
                <c:pt idx="81">
                  <c:v>13.8</c:v>
                </c:pt>
                <c:pt idx="82">
                  <c:v>14.1</c:v>
                </c:pt>
                <c:pt idx="83">
                  <c:v>14.9</c:v>
                </c:pt>
                <c:pt idx="84">
                  <c:v>14.3</c:v>
                </c:pt>
                <c:pt idx="85">
                  <c:v>15.1</c:v>
                </c:pt>
                <c:pt idx="86">
                  <c:v>14.6</c:v>
                </c:pt>
                <c:pt idx="87">
                  <c:v>14.6</c:v>
                </c:pt>
                <c:pt idx="88">
                  <c:v>15.4</c:v>
                </c:pt>
                <c:pt idx="89">
                  <c:v>13.8</c:v>
                </c:pt>
                <c:pt idx="90">
                  <c:v>13.5</c:v>
                </c:pt>
                <c:pt idx="91">
                  <c:v>12.7</c:v>
                </c:pt>
                <c:pt idx="92">
                  <c:v>13</c:v>
                </c:pt>
                <c:pt idx="93">
                  <c:v>12.2</c:v>
                </c:pt>
                <c:pt idx="94">
                  <c:v>12.4</c:v>
                </c:pt>
                <c:pt idx="95">
                  <c:v>11.9</c:v>
                </c:pt>
                <c:pt idx="96">
                  <c:v>13.2</c:v>
                </c:pt>
                <c:pt idx="97">
                  <c:v>13</c:v>
                </c:pt>
                <c:pt idx="98">
                  <c:v>12.7</c:v>
                </c:pt>
                <c:pt idx="99">
                  <c:v>15.9</c:v>
                </c:pt>
                <c:pt idx="100">
                  <c:v>16.2</c:v>
                </c:pt>
                <c:pt idx="101">
                  <c:v>16.5</c:v>
                </c:pt>
                <c:pt idx="102">
                  <c:v>16.2</c:v>
                </c:pt>
                <c:pt idx="103">
                  <c:v>17.8</c:v>
                </c:pt>
                <c:pt idx="104">
                  <c:v>17.3</c:v>
                </c:pt>
                <c:pt idx="105">
                  <c:v>17</c:v>
                </c:pt>
                <c:pt idx="106">
                  <c:v>17.600000000000001</c:v>
                </c:pt>
                <c:pt idx="107">
                  <c:v>18.100000000000001</c:v>
                </c:pt>
                <c:pt idx="108">
                  <c:v>18.100000000000001</c:v>
                </c:pt>
                <c:pt idx="109">
                  <c:v>15.9</c:v>
                </c:pt>
                <c:pt idx="110">
                  <c:v>16.8</c:v>
                </c:pt>
                <c:pt idx="111">
                  <c:v>16.5</c:v>
                </c:pt>
                <c:pt idx="112">
                  <c:v>14.6</c:v>
                </c:pt>
                <c:pt idx="113">
                  <c:v>15.1</c:v>
                </c:pt>
                <c:pt idx="114">
                  <c:v>14.3</c:v>
                </c:pt>
                <c:pt idx="115">
                  <c:v>14.9</c:v>
                </c:pt>
                <c:pt idx="116">
                  <c:v>14.1</c:v>
                </c:pt>
                <c:pt idx="117">
                  <c:v>14.6</c:v>
                </c:pt>
                <c:pt idx="118">
                  <c:v>15.7</c:v>
                </c:pt>
                <c:pt idx="119">
                  <c:v>15.1</c:v>
                </c:pt>
                <c:pt idx="120">
                  <c:v>14.6</c:v>
                </c:pt>
                <c:pt idx="121">
                  <c:v>14.9</c:v>
                </c:pt>
                <c:pt idx="122">
                  <c:v>14.6</c:v>
                </c:pt>
                <c:pt idx="123">
                  <c:v>13.8</c:v>
                </c:pt>
                <c:pt idx="124">
                  <c:v>14.1</c:v>
                </c:pt>
                <c:pt idx="125">
                  <c:v>13.8</c:v>
                </c:pt>
                <c:pt idx="126">
                  <c:v>14.1</c:v>
                </c:pt>
                <c:pt idx="127">
                  <c:v>14.9</c:v>
                </c:pt>
                <c:pt idx="128">
                  <c:v>14.3</c:v>
                </c:pt>
                <c:pt idx="129">
                  <c:v>15.1</c:v>
                </c:pt>
                <c:pt idx="130">
                  <c:v>14.6</c:v>
                </c:pt>
                <c:pt idx="131">
                  <c:v>14.6</c:v>
                </c:pt>
                <c:pt idx="132">
                  <c:v>15.4</c:v>
                </c:pt>
                <c:pt idx="133">
                  <c:v>13.8</c:v>
                </c:pt>
                <c:pt idx="134">
                  <c:v>13.5</c:v>
                </c:pt>
                <c:pt idx="135">
                  <c:v>12.7</c:v>
                </c:pt>
                <c:pt idx="136">
                  <c:v>13</c:v>
                </c:pt>
                <c:pt idx="137">
                  <c:v>12.2</c:v>
                </c:pt>
                <c:pt idx="138">
                  <c:v>12.4</c:v>
                </c:pt>
                <c:pt idx="139">
                  <c:v>11.9</c:v>
                </c:pt>
                <c:pt idx="140">
                  <c:v>13.2</c:v>
                </c:pt>
                <c:pt idx="141">
                  <c:v>13</c:v>
                </c:pt>
                <c:pt idx="142">
                  <c:v>12.7</c:v>
                </c:pt>
                <c:pt idx="143">
                  <c:v>15.9</c:v>
                </c:pt>
                <c:pt idx="144">
                  <c:v>16.2</c:v>
                </c:pt>
                <c:pt idx="145">
                  <c:v>16.5</c:v>
                </c:pt>
                <c:pt idx="146">
                  <c:v>16.2</c:v>
                </c:pt>
                <c:pt idx="147">
                  <c:v>16.8</c:v>
                </c:pt>
                <c:pt idx="148">
                  <c:v>16.5</c:v>
                </c:pt>
                <c:pt idx="149">
                  <c:v>14.6</c:v>
                </c:pt>
                <c:pt idx="150">
                  <c:v>15.1</c:v>
                </c:pt>
                <c:pt idx="151">
                  <c:v>14.3</c:v>
                </c:pt>
                <c:pt idx="152">
                  <c:v>14.9</c:v>
                </c:pt>
                <c:pt idx="153">
                  <c:v>14.1</c:v>
                </c:pt>
                <c:pt idx="154">
                  <c:v>14.6</c:v>
                </c:pt>
                <c:pt idx="155">
                  <c:v>15.7</c:v>
                </c:pt>
                <c:pt idx="156">
                  <c:v>15.1</c:v>
                </c:pt>
                <c:pt idx="157">
                  <c:v>14.6</c:v>
                </c:pt>
                <c:pt idx="158">
                  <c:v>14.9</c:v>
                </c:pt>
                <c:pt idx="159">
                  <c:v>14.6</c:v>
                </c:pt>
                <c:pt idx="160">
                  <c:v>13.8</c:v>
                </c:pt>
                <c:pt idx="161">
                  <c:v>14.1</c:v>
                </c:pt>
                <c:pt idx="162">
                  <c:v>13.8</c:v>
                </c:pt>
                <c:pt idx="163">
                  <c:v>14.1</c:v>
                </c:pt>
                <c:pt idx="164">
                  <c:v>14.9</c:v>
                </c:pt>
                <c:pt idx="165">
                  <c:v>14.3</c:v>
                </c:pt>
                <c:pt idx="166">
                  <c:v>15.1</c:v>
                </c:pt>
                <c:pt idx="167">
                  <c:v>14.6</c:v>
                </c:pt>
              </c:numCache>
            </c:numRef>
          </c:xVal>
          <c:yVal>
            <c:numRef>
              <c:f>LB!$E$5:$E$172</c:f>
              <c:numCache>
                <c:formatCode>0.0</c:formatCode>
                <c:ptCount val="168"/>
                <c:pt idx="0">
                  <c:v>286.2</c:v>
                </c:pt>
                <c:pt idx="1">
                  <c:v>282.3</c:v>
                </c:pt>
                <c:pt idx="2">
                  <c:v>288.60000000000002</c:v>
                </c:pt>
                <c:pt idx="3">
                  <c:v>282.7</c:v>
                </c:pt>
                <c:pt idx="4">
                  <c:v>262</c:v>
                </c:pt>
                <c:pt idx="5">
                  <c:v>270.2</c:v>
                </c:pt>
                <c:pt idx="6">
                  <c:v>294.7</c:v>
                </c:pt>
                <c:pt idx="7">
                  <c:v>278.5</c:v>
                </c:pt>
                <c:pt idx="8">
                  <c:v>302.2</c:v>
                </c:pt>
                <c:pt idx="9">
                  <c:v>290.5</c:v>
                </c:pt>
                <c:pt idx="10">
                  <c:v>293.8</c:v>
                </c:pt>
                <c:pt idx="11">
                  <c:v>292.60000000000002</c:v>
                </c:pt>
                <c:pt idx="12">
                  <c:v>283.89999999999998</c:v>
                </c:pt>
                <c:pt idx="13">
                  <c:v>281.5</c:v>
                </c:pt>
                <c:pt idx="14">
                  <c:v>264.39999999999998</c:v>
                </c:pt>
                <c:pt idx="15">
                  <c:v>275.60000000000002</c:v>
                </c:pt>
                <c:pt idx="16">
                  <c:v>241</c:v>
                </c:pt>
                <c:pt idx="17">
                  <c:v>263.89999999999998</c:v>
                </c:pt>
                <c:pt idx="18">
                  <c:v>240.3</c:v>
                </c:pt>
                <c:pt idx="19">
                  <c:v>253.8</c:v>
                </c:pt>
                <c:pt idx="20">
                  <c:v>258.5</c:v>
                </c:pt>
                <c:pt idx="21">
                  <c:v>260.2</c:v>
                </c:pt>
                <c:pt idx="22">
                  <c:v>298</c:v>
                </c:pt>
                <c:pt idx="23">
                  <c:v>299.8</c:v>
                </c:pt>
                <c:pt idx="24">
                  <c:v>318.7</c:v>
                </c:pt>
                <c:pt idx="25">
                  <c:v>310.60000000000002</c:v>
                </c:pt>
                <c:pt idx="26">
                  <c:v>334.5</c:v>
                </c:pt>
                <c:pt idx="27">
                  <c:v>313.5</c:v>
                </c:pt>
                <c:pt idx="28">
                  <c:v>320.2</c:v>
                </c:pt>
                <c:pt idx="29">
                  <c:v>327.7</c:v>
                </c:pt>
                <c:pt idx="30">
                  <c:v>323.3</c:v>
                </c:pt>
                <c:pt idx="31">
                  <c:v>309.7</c:v>
                </c:pt>
                <c:pt idx="32">
                  <c:v>304</c:v>
                </c:pt>
                <c:pt idx="33">
                  <c:v>316.2</c:v>
                </c:pt>
                <c:pt idx="34">
                  <c:v>284</c:v>
                </c:pt>
                <c:pt idx="35">
                  <c:v>285.5</c:v>
                </c:pt>
                <c:pt idx="36">
                  <c:v>289.10000000000002</c:v>
                </c:pt>
                <c:pt idx="37">
                  <c:v>286.5</c:v>
                </c:pt>
                <c:pt idx="38">
                  <c:v>285.10000000000002</c:v>
                </c:pt>
                <c:pt idx="39">
                  <c:v>286.89999999999998</c:v>
                </c:pt>
                <c:pt idx="40">
                  <c:v>305.5</c:v>
                </c:pt>
                <c:pt idx="41">
                  <c:v>297.60000000000002</c:v>
                </c:pt>
                <c:pt idx="42">
                  <c:v>284</c:v>
                </c:pt>
                <c:pt idx="43">
                  <c:v>282.7</c:v>
                </c:pt>
                <c:pt idx="44">
                  <c:v>277.7</c:v>
                </c:pt>
                <c:pt idx="45">
                  <c:v>267.2</c:v>
                </c:pt>
                <c:pt idx="46">
                  <c:v>270.3</c:v>
                </c:pt>
                <c:pt idx="47">
                  <c:v>291.5</c:v>
                </c:pt>
                <c:pt idx="48">
                  <c:v>277.89999999999998</c:v>
                </c:pt>
                <c:pt idx="49">
                  <c:v>296.2</c:v>
                </c:pt>
                <c:pt idx="50">
                  <c:v>284.5</c:v>
                </c:pt>
                <c:pt idx="51">
                  <c:v>277.10000000000002</c:v>
                </c:pt>
                <c:pt idx="52">
                  <c:v>298.39999999999998</c:v>
                </c:pt>
                <c:pt idx="53">
                  <c:v>268.10000000000002</c:v>
                </c:pt>
                <c:pt idx="54">
                  <c:v>266.2</c:v>
                </c:pt>
                <c:pt idx="55">
                  <c:v>266.60000000000002</c:v>
                </c:pt>
                <c:pt idx="56">
                  <c:v>271.7</c:v>
                </c:pt>
                <c:pt idx="57">
                  <c:v>316.2</c:v>
                </c:pt>
                <c:pt idx="58">
                  <c:v>319.7</c:v>
                </c:pt>
                <c:pt idx="59">
                  <c:v>303.89999999999998</c:v>
                </c:pt>
                <c:pt idx="60">
                  <c:v>314.8</c:v>
                </c:pt>
                <c:pt idx="61">
                  <c:v>326.2</c:v>
                </c:pt>
                <c:pt idx="62">
                  <c:v>309.60000000000002</c:v>
                </c:pt>
                <c:pt idx="63">
                  <c:v>312.8</c:v>
                </c:pt>
                <c:pt idx="64">
                  <c:v>326.7</c:v>
                </c:pt>
                <c:pt idx="65">
                  <c:v>302.10000000000002</c:v>
                </c:pt>
                <c:pt idx="66">
                  <c:v>305.5</c:v>
                </c:pt>
                <c:pt idx="67">
                  <c:v>303.3</c:v>
                </c:pt>
                <c:pt idx="68">
                  <c:v>291.5</c:v>
                </c:pt>
                <c:pt idx="69">
                  <c:v>286.39999999999998</c:v>
                </c:pt>
                <c:pt idx="70">
                  <c:v>291.10000000000002</c:v>
                </c:pt>
                <c:pt idx="71">
                  <c:v>290.2</c:v>
                </c:pt>
                <c:pt idx="72">
                  <c:v>267.3</c:v>
                </c:pt>
                <c:pt idx="73">
                  <c:v>286.7</c:v>
                </c:pt>
                <c:pt idx="74">
                  <c:v>297.3</c:v>
                </c:pt>
                <c:pt idx="75">
                  <c:v>285.7</c:v>
                </c:pt>
                <c:pt idx="76">
                  <c:v>287.3</c:v>
                </c:pt>
                <c:pt idx="77">
                  <c:v>291.7</c:v>
                </c:pt>
                <c:pt idx="78">
                  <c:v>292.3</c:v>
                </c:pt>
                <c:pt idx="79">
                  <c:v>276.3</c:v>
                </c:pt>
                <c:pt idx="80">
                  <c:v>267.8</c:v>
                </c:pt>
                <c:pt idx="81">
                  <c:v>274.8</c:v>
                </c:pt>
                <c:pt idx="82">
                  <c:v>289.8</c:v>
                </c:pt>
                <c:pt idx="83">
                  <c:v>288</c:v>
                </c:pt>
                <c:pt idx="84">
                  <c:v>286.89999999999998</c:v>
                </c:pt>
                <c:pt idx="85">
                  <c:v>285.7</c:v>
                </c:pt>
                <c:pt idx="86">
                  <c:v>282.60000000000002</c:v>
                </c:pt>
                <c:pt idx="87">
                  <c:v>294</c:v>
                </c:pt>
                <c:pt idx="88">
                  <c:v>293.5</c:v>
                </c:pt>
                <c:pt idx="89">
                  <c:v>264.60000000000002</c:v>
                </c:pt>
                <c:pt idx="90">
                  <c:v>259.8</c:v>
                </c:pt>
                <c:pt idx="91">
                  <c:v>272.89999999999998</c:v>
                </c:pt>
                <c:pt idx="92">
                  <c:v>267</c:v>
                </c:pt>
                <c:pt idx="93">
                  <c:v>248.6</c:v>
                </c:pt>
                <c:pt idx="94">
                  <c:v>244.3</c:v>
                </c:pt>
                <c:pt idx="95">
                  <c:v>246</c:v>
                </c:pt>
                <c:pt idx="96">
                  <c:v>259.2</c:v>
                </c:pt>
                <c:pt idx="97">
                  <c:v>275.2</c:v>
                </c:pt>
                <c:pt idx="98">
                  <c:v>247.1</c:v>
                </c:pt>
                <c:pt idx="99">
                  <c:v>304.39999999999998</c:v>
                </c:pt>
                <c:pt idx="100">
                  <c:v>308.7</c:v>
                </c:pt>
                <c:pt idx="101">
                  <c:v>300.39999999999998</c:v>
                </c:pt>
                <c:pt idx="102">
                  <c:v>308.3</c:v>
                </c:pt>
                <c:pt idx="103">
                  <c:v>326.5</c:v>
                </c:pt>
                <c:pt idx="104">
                  <c:v>326.60000000000002</c:v>
                </c:pt>
                <c:pt idx="105">
                  <c:v>313.39999999999998</c:v>
                </c:pt>
                <c:pt idx="106">
                  <c:v>321</c:v>
                </c:pt>
                <c:pt idx="107">
                  <c:v>333.6</c:v>
                </c:pt>
                <c:pt idx="108">
                  <c:v>337.5</c:v>
                </c:pt>
                <c:pt idx="109">
                  <c:v>309.3</c:v>
                </c:pt>
                <c:pt idx="110">
                  <c:v>302.60000000000002</c:v>
                </c:pt>
                <c:pt idx="111">
                  <c:v>320</c:v>
                </c:pt>
                <c:pt idx="112">
                  <c:v>290.7</c:v>
                </c:pt>
                <c:pt idx="113">
                  <c:v>298.10000000000002</c:v>
                </c:pt>
                <c:pt idx="114">
                  <c:v>276.8</c:v>
                </c:pt>
                <c:pt idx="115">
                  <c:v>299.5</c:v>
                </c:pt>
                <c:pt idx="116">
                  <c:v>274.8</c:v>
                </c:pt>
                <c:pt idx="117">
                  <c:v>292.89999999999998</c:v>
                </c:pt>
                <c:pt idx="118">
                  <c:v>293.7</c:v>
                </c:pt>
                <c:pt idx="119">
                  <c:v>289</c:v>
                </c:pt>
                <c:pt idx="120">
                  <c:v>285.5</c:v>
                </c:pt>
                <c:pt idx="121">
                  <c:v>283.3</c:v>
                </c:pt>
                <c:pt idx="122">
                  <c:v>278.89999999999998</c:v>
                </c:pt>
                <c:pt idx="123">
                  <c:v>276.8</c:v>
                </c:pt>
                <c:pt idx="124">
                  <c:v>275.7</c:v>
                </c:pt>
                <c:pt idx="125">
                  <c:v>280.60000000000002</c:v>
                </c:pt>
                <c:pt idx="126">
                  <c:v>285.8</c:v>
                </c:pt>
                <c:pt idx="127">
                  <c:v>290.8</c:v>
                </c:pt>
                <c:pt idx="128">
                  <c:v>274.39999999999998</c:v>
                </c:pt>
                <c:pt idx="129">
                  <c:v>298.39999999999998</c:v>
                </c:pt>
                <c:pt idx="130">
                  <c:v>283.5</c:v>
                </c:pt>
                <c:pt idx="131">
                  <c:v>291.5</c:v>
                </c:pt>
                <c:pt idx="132">
                  <c:v>290.2</c:v>
                </c:pt>
                <c:pt idx="133">
                  <c:v>282</c:v>
                </c:pt>
                <c:pt idx="134">
                  <c:v>268.8</c:v>
                </c:pt>
                <c:pt idx="135">
                  <c:v>271.7</c:v>
                </c:pt>
                <c:pt idx="136">
                  <c:v>276.2</c:v>
                </c:pt>
                <c:pt idx="137">
                  <c:v>264.89999999999998</c:v>
                </c:pt>
                <c:pt idx="138">
                  <c:v>255</c:v>
                </c:pt>
                <c:pt idx="139">
                  <c:v>254.6</c:v>
                </c:pt>
                <c:pt idx="140">
                  <c:v>275.8</c:v>
                </c:pt>
                <c:pt idx="141">
                  <c:v>259.89999999999998</c:v>
                </c:pt>
                <c:pt idx="142">
                  <c:v>247.4</c:v>
                </c:pt>
                <c:pt idx="143">
                  <c:v>305.89999999999998</c:v>
                </c:pt>
                <c:pt idx="144">
                  <c:v>303.7</c:v>
                </c:pt>
                <c:pt idx="145">
                  <c:v>311.3</c:v>
                </c:pt>
                <c:pt idx="146">
                  <c:v>316.39999999999998</c:v>
                </c:pt>
                <c:pt idx="147">
                  <c:v>319.39999999999998</c:v>
                </c:pt>
                <c:pt idx="148">
                  <c:v>304.8</c:v>
                </c:pt>
                <c:pt idx="149">
                  <c:v>278.8</c:v>
                </c:pt>
                <c:pt idx="150">
                  <c:v>288.39999999999998</c:v>
                </c:pt>
                <c:pt idx="151">
                  <c:v>277.5</c:v>
                </c:pt>
                <c:pt idx="152">
                  <c:v>283.8</c:v>
                </c:pt>
                <c:pt idx="153">
                  <c:v>275.89999999999998</c:v>
                </c:pt>
                <c:pt idx="154">
                  <c:v>295.2</c:v>
                </c:pt>
                <c:pt idx="155">
                  <c:v>305.7</c:v>
                </c:pt>
                <c:pt idx="156">
                  <c:v>290.7</c:v>
                </c:pt>
                <c:pt idx="157">
                  <c:v>278.8</c:v>
                </c:pt>
                <c:pt idx="158">
                  <c:v>294.60000000000002</c:v>
                </c:pt>
                <c:pt idx="159">
                  <c:v>292</c:v>
                </c:pt>
                <c:pt idx="160">
                  <c:v>280.2</c:v>
                </c:pt>
                <c:pt idx="161">
                  <c:v>284.2</c:v>
                </c:pt>
                <c:pt idx="162">
                  <c:v>283.2</c:v>
                </c:pt>
                <c:pt idx="163">
                  <c:v>278</c:v>
                </c:pt>
                <c:pt idx="164">
                  <c:v>292.7</c:v>
                </c:pt>
                <c:pt idx="165">
                  <c:v>283.3</c:v>
                </c:pt>
                <c:pt idx="166">
                  <c:v>301.8</c:v>
                </c:pt>
                <c:pt idx="167">
                  <c:v>295.2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B89-45B7-89DA-FE10D10E2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258624"/>
        <c:axId val="73259200"/>
      </c:scatterChart>
      <c:valAx>
        <c:axId val="73258624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[t]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73259200"/>
        <c:crosses val="autoZero"/>
        <c:crossBetween val="midCat"/>
      </c:valAx>
      <c:valAx>
        <c:axId val="73259200"/>
        <c:scaling>
          <c:orientation val="minMax"/>
          <c:min val="2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[m3]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73258624"/>
        <c:crosses val="autoZero"/>
        <c:crossBetween val="midCat"/>
        <c:majorUnit val="50"/>
      </c:valAx>
    </c:plotArea>
    <c:plotVisOnly val="1"/>
    <c:dispBlanksAs val="gap"/>
    <c:showDLblsOverMax val="0"/>
  </c:chart>
  <c:txPr>
    <a:bodyPr/>
    <a:lstStyle/>
    <a:p>
      <a:pPr>
        <a:defRPr>
          <a:latin typeface="Gill Sans MT" pitchFamily="34" charset="0"/>
        </a:defRPr>
      </a:pPr>
      <a:endParaRPr lang="es-UY"/>
    </a:p>
  </c:txPr>
  <c:printSettings>
    <c:headerFooter/>
    <c:pageMargins b="0.78740157499999996" l="0.511811024" r="0.511811024" t="0.78740157499999996" header="0.31496062000000047" footer="0.31496062000000047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LB!$E$4</c:f>
              <c:strCache>
                <c:ptCount val="1"/>
                <c:pt idx="0">
                  <c:v>[m³]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LB!$B$5:$B$172</c:f>
              <c:strCache>
                <c:ptCount val="168"/>
                <c:pt idx="0">
                  <c:v>Lunes</c:v>
                </c:pt>
                <c:pt idx="1">
                  <c:v>Lunes</c:v>
                </c:pt>
                <c:pt idx="2">
                  <c:v>Lunes</c:v>
                </c:pt>
                <c:pt idx="3">
                  <c:v>Lunes</c:v>
                </c:pt>
                <c:pt idx="4">
                  <c:v>Lunes</c:v>
                </c:pt>
                <c:pt idx="5">
                  <c:v>Lunes</c:v>
                </c:pt>
                <c:pt idx="6">
                  <c:v>Lunes</c:v>
                </c:pt>
                <c:pt idx="7">
                  <c:v>Lunes</c:v>
                </c:pt>
                <c:pt idx="8">
                  <c:v>Lunes</c:v>
                </c:pt>
                <c:pt idx="9">
                  <c:v>Lunes</c:v>
                </c:pt>
                <c:pt idx="10">
                  <c:v>Lunes</c:v>
                </c:pt>
                <c:pt idx="11">
                  <c:v>Lunes</c:v>
                </c:pt>
                <c:pt idx="12">
                  <c:v>Lunes</c:v>
                </c:pt>
                <c:pt idx="13">
                  <c:v>Lunes</c:v>
                </c:pt>
                <c:pt idx="14">
                  <c:v>Lunes</c:v>
                </c:pt>
                <c:pt idx="15">
                  <c:v>Lunes</c:v>
                </c:pt>
                <c:pt idx="16">
                  <c:v>Lunes</c:v>
                </c:pt>
                <c:pt idx="17">
                  <c:v>Lunes</c:v>
                </c:pt>
                <c:pt idx="18">
                  <c:v>Lunes</c:v>
                </c:pt>
                <c:pt idx="19">
                  <c:v>Lunes</c:v>
                </c:pt>
                <c:pt idx="20">
                  <c:v>Lunes</c:v>
                </c:pt>
                <c:pt idx="21">
                  <c:v>Lunes</c:v>
                </c:pt>
                <c:pt idx="22">
                  <c:v>Lunes</c:v>
                </c:pt>
                <c:pt idx="23">
                  <c:v>Lunes</c:v>
                </c:pt>
                <c:pt idx="24">
                  <c:v>Martes</c:v>
                </c:pt>
                <c:pt idx="25">
                  <c:v>Martes</c:v>
                </c:pt>
                <c:pt idx="26">
                  <c:v>Martes</c:v>
                </c:pt>
                <c:pt idx="27">
                  <c:v>Martes</c:v>
                </c:pt>
                <c:pt idx="28">
                  <c:v>Martes</c:v>
                </c:pt>
                <c:pt idx="29">
                  <c:v>Martes</c:v>
                </c:pt>
                <c:pt idx="30">
                  <c:v>Martes</c:v>
                </c:pt>
                <c:pt idx="31">
                  <c:v>Martes</c:v>
                </c:pt>
                <c:pt idx="32">
                  <c:v>Martes</c:v>
                </c:pt>
                <c:pt idx="33">
                  <c:v>Martes</c:v>
                </c:pt>
                <c:pt idx="34">
                  <c:v>Martes</c:v>
                </c:pt>
                <c:pt idx="35">
                  <c:v>Martes</c:v>
                </c:pt>
                <c:pt idx="36">
                  <c:v>Martes</c:v>
                </c:pt>
                <c:pt idx="37">
                  <c:v>Martes</c:v>
                </c:pt>
                <c:pt idx="38">
                  <c:v>Martes</c:v>
                </c:pt>
                <c:pt idx="39">
                  <c:v>Martes</c:v>
                </c:pt>
                <c:pt idx="40">
                  <c:v>Martes</c:v>
                </c:pt>
                <c:pt idx="41">
                  <c:v>Martes</c:v>
                </c:pt>
                <c:pt idx="42">
                  <c:v>Martes</c:v>
                </c:pt>
                <c:pt idx="43">
                  <c:v>Martes</c:v>
                </c:pt>
                <c:pt idx="44">
                  <c:v>Martes</c:v>
                </c:pt>
                <c:pt idx="45">
                  <c:v>Martes</c:v>
                </c:pt>
                <c:pt idx="46">
                  <c:v>Martes</c:v>
                </c:pt>
                <c:pt idx="47">
                  <c:v>Martes</c:v>
                </c:pt>
                <c:pt idx="48">
                  <c:v>Miércoles</c:v>
                </c:pt>
                <c:pt idx="49">
                  <c:v>Miércoles</c:v>
                </c:pt>
                <c:pt idx="50">
                  <c:v>Miércoles</c:v>
                </c:pt>
                <c:pt idx="51">
                  <c:v>Miércoles</c:v>
                </c:pt>
                <c:pt idx="52">
                  <c:v>Miércoles</c:v>
                </c:pt>
                <c:pt idx="53">
                  <c:v>Miércoles</c:v>
                </c:pt>
                <c:pt idx="54">
                  <c:v>Miércoles</c:v>
                </c:pt>
                <c:pt idx="55">
                  <c:v>Miércoles</c:v>
                </c:pt>
                <c:pt idx="56">
                  <c:v>Miércoles</c:v>
                </c:pt>
                <c:pt idx="57">
                  <c:v>Miércoles</c:v>
                </c:pt>
                <c:pt idx="58">
                  <c:v>Miércoles</c:v>
                </c:pt>
                <c:pt idx="59">
                  <c:v>Miércoles</c:v>
                </c:pt>
                <c:pt idx="60">
                  <c:v>Miércoles</c:v>
                </c:pt>
                <c:pt idx="61">
                  <c:v>Miércoles</c:v>
                </c:pt>
                <c:pt idx="62">
                  <c:v>Miércoles</c:v>
                </c:pt>
                <c:pt idx="63">
                  <c:v>Miércoles</c:v>
                </c:pt>
                <c:pt idx="64">
                  <c:v>Miércoles</c:v>
                </c:pt>
                <c:pt idx="65">
                  <c:v>Miércoles</c:v>
                </c:pt>
                <c:pt idx="66">
                  <c:v>Miércoles</c:v>
                </c:pt>
                <c:pt idx="67">
                  <c:v>Miércoles</c:v>
                </c:pt>
                <c:pt idx="68">
                  <c:v>Miércoles</c:v>
                </c:pt>
                <c:pt idx="69">
                  <c:v>Miércoles</c:v>
                </c:pt>
                <c:pt idx="70">
                  <c:v>Miércoles</c:v>
                </c:pt>
                <c:pt idx="71">
                  <c:v>Miércoles</c:v>
                </c:pt>
                <c:pt idx="72">
                  <c:v>Jueves</c:v>
                </c:pt>
                <c:pt idx="73">
                  <c:v>Jueves</c:v>
                </c:pt>
                <c:pt idx="74">
                  <c:v>Jueves</c:v>
                </c:pt>
                <c:pt idx="75">
                  <c:v>Jueves</c:v>
                </c:pt>
                <c:pt idx="76">
                  <c:v>Jueves</c:v>
                </c:pt>
                <c:pt idx="77">
                  <c:v>Jueves</c:v>
                </c:pt>
                <c:pt idx="78">
                  <c:v>Jueves</c:v>
                </c:pt>
                <c:pt idx="79">
                  <c:v>Jueves</c:v>
                </c:pt>
                <c:pt idx="80">
                  <c:v>Jueves</c:v>
                </c:pt>
                <c:pt idx="81">
                  <c:v>Jueves</c:v>
                </c:pt>
                <c:pt idx="82">
                  <c:v>Jueves</c:v>
                </c:pt>
                <c:pt idx="83">
                  <c:v>Jueves</c:v>
                </c:pt>
                <c:pt idx="84">
                  <c:v>Jueves</c:v>
                </c:pt>
                <c:pt idx="85">
                  <c:v>Jueves</c:v>
                </c:pt>
                <c:pt idx="86">
                  <c:v>Jueves</c:v>
                </c:pt>
                <c:pt idx="87">
                  <c:v>Jueves</c:v>
                </c:pt>
                <c:pt idx="88">
                  <c:v>Jueves</c:v>
                </c:pt>
                <c:pt idx="89">
                  <c:v>Jueves</c:v>
                </c:pt>
                <c:pt idx="90">
                  <c:v>Jueves</c:v>
                </c:pt>
                <c:pt idx="91">
                  <c:v>Jueves</c:v>
                </c:pt>
                <c:pt idx="92">
                  <c:v>Jueves</c:v>
                </c:pt>
                <c:pt idx="93">
                  <c:v>Jueves</c:v>
                </c:pt>
                <c:pt idx="94">
                  <c:v>Jueves</c:v>
                </c:pt>
                <c:pt idx="95">
                  <c:v>Jueves</c:v>
                </c:pt>
                <c:pt idx="96">
                  <c:v>Viernes</c:v>
                </c:pt>
                <c:pt idx="97">
                  <c:v>Viernes</c:v>
                </c:pt>
                <c:pt idx="98">
                  <c:v>Viernes</c:v>
                </c:pt>
                <c:pt idx="99">
                  <c:v>Viernes</c:v>
                </c:pt>
                <c:pt idx="100">
                  <c:v>Viernes</c:v>
                </c:pt>
                <c:pt idx="101">
                  <c:v>Viernes</c:v>
                </c:pt>
                <c:pt idx="102">
                  <c:v>Viernes</c:v>
                </c:pt>
                <c:pt idx="103">
                  <c:v>Viernes</c:v>
                </c:pt>
                <c:pt idx="104">
                  <c:v>Viernes</c:v>
                </c:pt>
                <c:pt idx="105">
                  <c:v>Viernes</c:v>
                </c:pt>
                <c:pt idx="106">
                  <c:v>Viernes</c:v>
                </c:pt>
                <c:pt idx="107">
                  <c:v>Viernes</c:v>
                </c:pt>
                <c:pt idx="108">
                  <c:v>Viernes</c:v>
                </c:pt>
                <c:pt idx="109">
                  <c:v>Viernes</c:v>
                </c:pt>
                <c:pt idx="110">
                  <c:v>Viernes</c:v>
                </c:pt>
                <c:pt idx="111">
                  <c:v>Viernes</c:v>
                </c:pt>
                <c:pt idx="112">
                  <c:v>Viernes</c:v>
                </c:pt>
                <c:pt idx="113">
                  <c:v>Viernes</c:v>
                </c:pt>
                <c:pt idx="114">
                  <c:v>Viernes</c:v>
                </c:pt>
                <c:pt idx="115">
                  <c:v>Viernes</c:v>
                </c:pt>
                <c:pt idx="116">
                  <c:v>Viernes</c:v>
                </c:pt>
                <c:pt idx="117">
                  <c:v>Viernes</c:v>
                </c:pt>
                <c:pt idx="118">
                  <c:v>Viernes</c:v>
                </c:pt>
                <c:pt idx="119">
                  <c:v>Viernes</c:v>
                </c:pt>
                <c:pt idx="120">
                  <c:v>Sábado</c:v>
                </c:pt>
                <c:pt idx="121">
                  <c:v>Sábado</c:v>
                </c:pt>
                <c:pt idx="122">
                  <c:v>Sábado</c:v>
                </c:pt>
                <c:pt idx="123">
                  <c:v>Sábado</c:v>
                </c:pt>
                <c:pt idx="124">
                  <c:v>Sábado</c:v>
                </c:pt>
                <c:pt idx="125">
                  <c:v>Sábado</c:v>
                </c:pt>
                <c:pt idx="126">
                  <c:v>Sábado</c:v>
                </c:pt>
                <c:pt idx="127">
                  <c:v>Sábado</c:v>
                </c:pt>
                <c:pt idx="128">
                  <c:v>Sábado</c:v>
                </c:pt>
                <c:pt idx="129">
                  <c:v>Sábado</c:v>
                </c:pt>
                <c:pt idx="130">
                  <c:v>Sábado</c:v>
                </c:pt>
                <c:pt idx="131">
                  <c:v>Sábado</c:v>
                </c:pt>
                <c:pt idx="132">
                  <c:v>Sábado</c:v>
                </c:pt>
                <c:pt idx="133">
                  <c:v>Sábado</c:v>
                </c:pt>
                <c:pt idx="134">
                  <c:v>Sábado</c:v>
                </c:pt>
                <c:pt idx="135">
                  <c:v>Sábado</c:v>
                </c:pt>
                <c:pt idx="136">
                  <c:v>Sábado</c:v>
                </c:pt>
                <c:pt idx="137">
                  <c:v>Sábado</c:v>
                </c:pt>
                <c:pt idx="138">
                  <c:v>Sábado</c:v>
                </c:pt>
                <c:pt idx="139">
                  <c:v>Sábado</c:v>
                </c:pt>
                <c:pt idx="140">
                  <c:v>Sábado</c:v>
                </c:pt>
                <c:pt idx="141">
                  <c:v>Sábado</c:v>
                </c:pt>
                <c:pt idx="142">
                  <c:v>Sábado</c:v>
                </c:pt>
                <c:pt idx="143">
                  <c:v>Sábado</c:v>
                </c:pt>
                <c:pt idx="144">
                  <c:v>Domingo</c:v>
                </c:pt>
                <c:pt idx="145">
                  <c:v>Domingo</c:v>
                </c:pt>
                <c:pt idx="146">
                  <c:v>Domingo</c:v>
                </c:pt>
                <c:pt idx="147">
                  <c:v>Domingo</c:v>
                </c:pt>
                <c:pt idx="148">
                  <c:v>Domingo</c:v>
                </c:pt>
                <c:pt idx="149">
                  <c:v>Domingo</c:v>
                </c:pt>
                <c:pt idx="150">
                  <c:v>Domingo</c:v>
                </c:pt>
                <c:pt idx="151">
                  <c:v>Domingo</c:v>
                </c:pt>
                <c:pt idx="152">
                  <c:v>Domingo</c:v>
                </c:pt>
                <c:pt idx="153">
                  <c:v>Domingo</c:v>
                </c:pt>
                <c:pt idx="154">
                  <c:v>Domingo</c:v>
                </c:pt>
                <c:pt idx="155">
                  <c:v>Domingo</c:v>
                </c:pt>
                <c:pt idx="156">
                  <c:v>Domingo</c:v>
                </c:pt>
                <c:pt idx="157">
                  <c:v>Domingo</c:v>
                </c:pt>
                <c:pt idx="158">
                  <c:v>Domingo</c:v>
                </c:pt>
                <c:pt idx="159">
                  <c:v>Domingo</c:v>
                </c:pt>
                <c:pt idx="160">
                  <c:v>Domingo</c:v>
                </c:pt>
                <c:pt idx="161">
                  <c:v>Domingo</c:v>
                </c:pt>
                <c:pt idx="162">
                  <c:v>Domingo</c:v>
                </c:pt>
                <c:pt idx="163">
                  <c:v>Domingo</c:v>
                </c:pt>
                <c:pt idx="164">
                  <c:v>Domingo</c:v>
                </c:pt>
                <c:pt idx="165">
                  <c:v>Domingo</c:v>
                </c:pt>
                <c:pt idx="166">
                  <c:v>Domingo</c:v>
                </c:pt>
                <c:pt idx="167">
                  <c:v>Domingo</c:v>
                </c:pt>
              </c:strCache>
            </c:strRef>
          </c:cat>
          <c:val>
            <c:numRef>
              <c:f>LB!$E$5:$E$172</c:f>
              <c:numCache>
                <c:formatCode>0.0</c:formatCode>
                <c:ptCount val="168"/>
                <c:pt idx="0">
                  <c:v>286.2</c:v>
                </c:pt>
                <c:pt idx="1">
                  <c:v>282.3</c:v>
                </c:pt>
                <c:pt idx="2">
                  <c:v>288.60000000000002</c:v>
                </c:pt>
                <c:pt idx="3">
                  <c:v>282.7</c:v>
                </c:pt>
                <c:pt idx="4">
                  <c:v>262</c:v>
                </c:pt>
                <c:pt idx="5">
                  <c:v>270.2</c:v>
                </c:pt>
                <c:pt idx="6">
                  <c:v>294.7</c:v>
                </c:pt>
                <c:pt idx="7">
                  <c:v>278.5</c:v>
                </c:pt>
                <c:pt idx="8">
                  <c:v>302.2</c:v>
                </c:pt>
                <c:pt idx="9">
                  <c:v>290.5</c:v>
                </c:pt>
                <c:pt idx="10">
                  <c:v>293.8</c:v>
                </c:pt>
                <c:pt idx="11">
                  <c:v>292.60000000000002</c:v>
                </c:pt>
                <c:pt idx="12">
                  <c:v>283.89999999999998</c:v>
                </c:pt>
                <c:pt idx="13">
                  <c:v>281.5</c:v>
                </c:pt>
                <c:pt idx="14">
                  <c:v>264.39999999999998</c:v>
                </c:pt>
                <c:pt idx="15">
                  <c:v>275.60000000000002</c:v>
                </c:pt>
                <c:pt idx="16">
                  <c:v>241</c:v>
                </c:pt>
                <c:pt idx="17">
                  <c:v>263.89999999999998</c:v>
                </c:pt>
                <c:pt idx="18">
                  <c:v>240.3</c:v>
                </c:pt>
                <c:pt idx="19">
                  <c:v>253.8</c:v>
                </c:pt>
                <c:pt idx="20">
                  <c:v>258.5</c:v>
                </c:pt>
                <c:pt idx="21">
                  <c:v>260.2</c:v>
                </c:pt>
                <c:pt idx="22">
                  <c:v>298</c:v>
                </c:pt>
                <c:pt idx="23">
                  <c:v>299.8</c:v>
                </c:pt>
                <c:pt idx="24">
                  <c:v>318.7</c:v>
                </c:pt>
                <c:pt idx="25">
                  <c:v>310.60000000000002</c:v>
                </c:pt>
                <c:pt idx="26">
                  <c:v>334.5</c:v>
                </c:pt>
                <c:pt idx="27">
                  <c:v>313.5</c:v>
                </c:pt>
                <c:pt idx="28">
                  <c:v>320.2</c:v>
                </c:pt>
                <c:pt idx="29">
                  <c:v>327.7</c:v>
                </c:pt>
                <c:pt idx="30">
                  <c:v>323.3</c:v>
                </c:pt>
                <c:pt idx="31">
                  <c:v>309.7</c:v>
                </c:pt>
                <c:pt idx="32">
                  <c:v>304</c:v>
                </c:pt>
                <c:pt idx="33">
                  <c:v>316.2</c:v>
                </c:pt>
                <c:pt idx="34">
                  <c:v>284</c:v>
                </c:pt>
                <c:pt idx="35">
                  <c:v>285.5</c:v>
                </c:pt>
                <c:pt idx="36">
                  <c:v>289.10000000000002</c:v>
                </c:pt>
                <c:pt idx="37">
                  <c:v>286.5</c:v>
                </c:pt>
                <c:pt idx="38">
                  <c:v>285.10000000000002</c:v>
                </c:pt>
                <c:pt idx="39">
                  <c:v>286.89999999999998</c:v>
                </c:pt>
                <c:pt idx="40">
                  <c:v>305.5</c:v>
                </c:pt>
                <c:pt idx="41">
                  <c:v>297.60000000000002</c:v>
                </c:pt>
                <c:pt idx="42">
                  <c:v>284</c:v>
                </c:pt>
                <c:pt idx="43">
                  <c:v>282.7</c:v>
                </c:pt>
                <c:pt idx="44">
                  <c:v>277.7</c:v>
                </c:pt>
                <c:pt idx="45">
                  <c:v>267.2</c:v>
                </c:pt>
                <c:pt idx="46">
                  <c:v>270.3</c:v>
                </c:pt>
                <c:pt idx="47">
                  <c:v>291.5</c:v>
                </c:pt>
                <c:pt idx="48">
                  <c:v>277.89999999999998</c:v>
                </c:pt>
                <c:pt idx="49">
                  <c:v>296.2</c:v>
                </c:pt>
                <c:pt idx="50">
                  <c:v>284.5</c:v>
                </c:pt>
                <c:pt idx="51">
                  <c:v>277.10000000000002</c:v>
                </c:pt>
                <c:pt idx="52">
                  <c:v>298.39999999999998</c:v>
                </c:pt>
                <c:pt idx="53">
                  <c:v>268.10000000000002</c:v>
                </c:pt>
                <c:pt idx="54">
                  <c:v>266.2</c:v>
                </c:pt>
                <c:pt idx="55">
                  <c:v>266.60000000000002</c:v>
                </c:pt>
                <c:pt idx="56">
                  <c:v>271.7</c:v>
                </c:pt>
                <c:pt idx="57">
                  <c:v>316.2</c:v>
                </c:pt>
                <c:pt idx="58">
                  <c:v>319.7</c:v>
                </c:pt>
                <c:pt idx="59">
                  <c:v>303.89999999999998</c:v>
                </c:pt>
                <c:pt idx="60">
                  <c:v>314.8</c:v>
                </c:pt>
                <c:pt idx="61">
                  <c:v>326.2</c:v>
                </c:pt>
                <c:pt idx="62">
                  <c:v>309.60000000000002</c:v>
                </c:pt>
                <c:pt idx="63">
                  <c:v>312.8</c:v>
                </c:pt>
                <c:pt idx="64">
                  <c:v>326.7</c:v>
                </c:pt>
                <c:pt idx="65">
                  <c:v>302.10000000000002</c:v>
                </c:pt>
                <c:pt idx="66">
                  <c:v>305.5</c:v>
                </c:pt>
                <c:pt idx="67">
                  <c:v>303.3</c:v>
                </c:pt>
                <c:pt idx="68">
                  <c:v>291.5</c:v>
                </c:pt>
                <c:pt idx="69">
                  <c:v>286.39999999999998</c:v>
                </c:pt>
                <c:pt idx="70">
                  <c:v>291.10000000000002</c:v>
                </c:pt>
                <c:pt idx="71">
                  <c:v>290.2</c:v>
                </c:pt>
                <c:pt idx="72">
                  <c:v>267.3</c:v>
                </c:pt>
                <c:pt idx="73">
                  <c:v>286.7</c:v>
                </c:pt>
                <c:pt idx="74">
                  <c:v>297.3</c:v>
                </c:pt>
                <c:pt idx="75">
                  <c:v>285.7</c:v>
                </c:pt>
                <c:pt idx="76">
                  <c:v>287.3</c:v>
                </c:pt>
                <c:pt idx="77">
                  <c:v>291.7</c:v>
                </c:pt>
                <c:pt idx="78">
                  <c:v>292.3</c:v>
                </c:pt>
                <c:pt idx="79">
                  <c:v>276.3</c:v>
                </c:pt>
                <c:pt idx="80">
                  <c:v>267.8</c:v>
                </c:pt>
                <c:pt idx="81">
                  <c:v>274.8</c:v>
                </c:pt>
                <c:pt idx="82">
                  <c:v>289.8</c:v>
                </c:pt>
                <c:pt idx="83">
                  <c:v>288</c:v>
                </c:pt>
                <c:pt idx="84">
                  <c:v>286.89999999999998</c:v>
                </c:pt>
                <c:pt idx="85">
                  <c:v>285.7</c:v>
                </c:pt>
                <c:pt idx="86">
                  <c:v>282.60000000000002</c:v>
                </c:pt>
                <c:pt idx="87">
                  <c:v>294</c:v>
                </c:pt>
                <c:pt idx="88">
                  <c:v>293.5</c:v>
                </c:pt>
                <c:pt idx="89">
                  <c:v>264.60000000000002</c:v>
                </c:pt>
                <c:pt idx="90">
                  <c:v>259.8</c:v>
                </c:pt>
                <c:pt idx="91">
                  <c:v>272.89999999999998</c:v>
                </c:pt>
                <c:pt idx="92">
                  <c:v>267</c:v>
                </c:pt>
                <c:pt idx="93">
                  <c:v>248.6</c:v>
                </c:pt>
                <c:pt idx="94">
                  <c:v>244.3</c:v>
                </c:pt>
                <c:pt idx="95">
                  <c:v>246</c:v>
                </c:pt>
                <c:pt idx="96">
                  <c:v>259.2</c:v>
                </c:pt>
                <c:pt idx="97">
                  <c:v>275.2</c:v>
                </c:pt>
                <c:pt idx="98">
                  <c:v>247.1</c:v>
                </c:pt>
                <c:pt idx="99">
                  <c:v>304.39999999999998</c:v>
                </c:pt>
                <c:pt idx="100">
                  <c:v>308.7</c:v>
                </c:pt>
                <c:pt idx="101">
                  <c:v>300.39999999999998</c:v>
                </c:pt>
                <c:pt idx="102">
                  <c:v>308.3</c:v>
                </c:pt>
                <c:pt idx="103">
                  <c:v>326.5</c:v>
                </c:pt>
                <c:pt idx="104">
                  <c:v>326.60000000000002</c:v>
                </c:pt>
                <c:pt idx="105">
                  <c:v>313.39999999999998</c:v>
                </c:pt>
                <c:pt idx="106">
                  <c:v>321</c:v>
                </c:pt>
                <c:pt idx="107">
                  <c:v>333.6</c:v>
                </c:pt>
                <c:pt idx="108">
                  <c:v>337.5</c:v>
                </c:pt>
                <c:pt idx="109">
                  <c:v>309.3</c:v>
                </c:pt>
                <c:pt idx="110">
                  <c:v>302.60000000000002</c:v>
                </c:pt>
                <c:pt idx="111">
                  <c:v>320</c:v>
                </c:pt>
                <c:pt idx="112">
                  <c:v>290.7</c:v>
                </c:pt>
                <c:pt idx="113">
                  <c:v>298.10000000000002</c:v>
                </c:pt>
                <c:pt idx="114">
                  <c:v>276.8</c:v>
                </c:pt>
                <c:pt idx="115">
                  <c:v>299.5</c:v>
                </c:pt>
                <c:pt idx="116">
                  <c:v>274.8</c:v>
                </c:pt>
                <c:pt idx="117">
                  <c:v>292.89999999999998</c:v>
                </c:pt>
                <c:pt idx="118">
                  <c:v>293.7</c:v>
                </c:pt>
                <c:pt idx="119">
                  <c:v>289</c:v>
                </c:pt>
                <c:pt idx="120">
                  <c:v>285.5</c:v>
                </c:pt>
                <c:pt idx="121">
                  <c:v>283.3</c:v>
                </c:pt>
                <c:pt idx="122">
                  <c:v>278.89999999999998</c:v>
                </c:pt>
                <c:pt idx="123">
                  <c:v>276.8</c:v>
                </c:pt>
                <c:pt idx="124">
                  <c:v>275.7</c:v>
                </c:pt>
                <c:pt idx="125">
                  <c:v>280.60000000000002</c:v>
                </c:pt>
                <c:pt idx="126">
                  <c:v>285.8</c:v>
                </c:pt>
                <c:pt idx="127">
                  <c:v>290.8</c:v>
                </c:pt>
                <c:pt idx="128">
                  <c:v>274.39999999999998</c:v>
                </c:pt>
                <c:pt idx="129">
                  <c:v>298.39999999999998</c:v>
                </c:pt>
                <c:pt idx="130">
                  <c:v>283.5</c:v>
                </c:pt>
                <c:pt idx="131">
                  <c:v>291.5</c:v>
                </c:pt>
                <c:pt idx="132">
                  <c:v>290.2</c:v>
                </c:pt>
                <c:pt idx="133">
                  <c:v>282</c:v>
                </c:pt>
                <c:pt idx="134">
                  <c:v>268.8</c:v>
                </c:pt>
                <c:pt idx="135">
                  <c:v>271.7</c:v>
                </c:pt>
                <c:pt idx="136">
                  <c:v>276.2</c:v>
                </c:pt>
                <c:pt idx="137">
                  <c:v>264.89999999999998</c:v>
                </c:pt>
                <c:pt idx="138">
                  <c:v>255</c:v>
                </c:pt>
                <c:pt idx="139">
                  <c:v>254.6</c:v>
                </c:pt>
                <c:pt idx="140">
                  <c:v>275.8</c:v>
                </c:pt>
                <c:pt idx="141">
                  <c:v>259.89999999999998</c:v>
                </c:pt>
                <c:pt idx="142">
                  <c:v>247.4</c:v>
                </c:pt>
                <c:pt idx="143">
                  <c:v>305.89999999999998</c:v>
                </c:pt>
                <c:pt idx="144">
                  <c:v>303.7</c:v>
                </c:pt>
                <c:pt idx="145">
                  <c:v>311.3</c:v>
                </c:pt>
                <c:pt idx="146">
                  <c:v>316.39999999999998</c:v>
                </c:pt>
                <c:pt idx="147">
                  <c:v>319.39999999999998</c:v>
                </c:pt>
                <c:pt idx="148">
                  <c:v>304.8</c:v>
                </c:pt>
                <c:pt idx="149">
                  <c:v>278.8</c:v>
                </c:pt>
                <c:pt idx="150">
                  <c:v>288.39999999999998</c:v>
                </c:pt>
                <c:pt idx="151">
                  <c:v>277.5</c:v>
                </c:pt>
                <c:pt idx="152">
                  <c:v>283.8</c:v>
                </c:pt>
                <c:pt idx="153">
                  <c:v>275.89999999999998</c:v>
                </c:pt>
                <c:pt idx="154">
                  <c:v>295.2</c:v>
                </c:pt>
                <c:pt idx="155">
                  <c:v>305.7</c:v>
                </c:pt>
                <c:pt idx="156">
                  <c:v>290.7</c:v>
                </c:pt>
                <c:pt idx="157">
                  <c:v>278.8</c:v>
                </c:pt>
                <c:pt idx="158">
                  <c:v>294.60000000000002</c:v>
                </c:pt>
                <c:pt idx="159">
                  <c:v>292</c:v>
                </c:pt>
                <c:pt idx="160">
                  <c:v>280.2</c:v>
                </c:pt>
                <c:pt idx="161">
                  <c:v>284.2</c:v>
                </c:pt>
                <c:pt idx="162">
                  <c:v>283.2</c:v>
                </c:pt>
                <c:pt idx="163">
                  <c:v>278</c:v>
                </c:pt>
                <c:pt idx="164">
                  <c:v>292.7</c:v>
                </c:pt>
                <c:pt idx="165">
                  <c:v>283.3</c:v>
                </c:pt>
                <c:pt idx="166">
                  <c:v>301.8</c:v>
                </c:pt>
                <c:pt idx="167">
                  <c:v>295.2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970-4478-9C85-D68F54E5E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517568"/>
        <c:axId val="127369792"/>
      </c:lineChart>
      <c:lineChart>
        <c:grouping val="standard"/>
        <c:varyColors val="0"/>
        <c:ser>
          <c:idx val="1"/>
          <c:order val="1"/>
          <c:tx>
            <c:strRef>
              <c:f>LB!$D$4</c:f>
              <c:strCache>
                <c:ptCount val="1"/>
                <c:pt idx="0">
                  <c:v>[t]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LB!$B$5:$B$172</c:f>
              <c:strCache>
                <c:ptCount val="168"/>
                <c:pt idx="0">
                  <c:v>Lunes</c:v>
                </c:pt>
                <c:pt idx="1">
                  <c:v>Lunes</c:v>
                </c:pt>
                <c:pt idx="2">
                  <c:v>Lunes</c:v>
                </c:pt>
                <c:pt idx="3">
                  <c:v>Lunes</c:v>
                </c:pt>
                <c:pt idx="4">
                  <c:v>Lunes</c:v>
                </c:pt>
                <c:pt idx="5">
                  <c:v>Lunes</c:v>
                </c:pt>
                <c:pt idx="6">
                  <c:v>Lunes</c:v>
                </c:pt>
                <c:pt idx="7">
                  <c:v>Lunes</c:v>
                </c:pt>
                <c:pt idx="8">
                  <c:v>Lunes</c:v>
                </c:pt>
                <c:pt idx="9">
                  <c:v>Lunes</c:v>
                </c:pt>
                <c:pt idx="10">
                  <c:v>Lunes</c:v>
                </c:pt>
                <c:pt idx="11">
                  <c:v>Lunes</c:v>
                </c:pt>
                <c:pt idx="12">
                  <c:v>Lunes</c:v>
                </c:pt>
                <c:pt idx="13">
                  <c:v>Lunes</c:v>
                </c:pt>
                <c:pt idx="14">
                  <c:v>Lunes</c:v>
                </c:pt>
                <c:pt idx="15">
                  <c:v>Lunes</c:v>
                </c:pt>
                <c:pt idx="16">
                  <c:v>Lunes</c:v>
                </c:pt>
                <c:pt idx="17">
                  <c:v>Lunes</c:v>
                </c:pt>
                <c:pt idx="18">
                  <c:v>Lunes</c:v>
                </c:pt>
                <c:pt idx="19">
                  <c:v>Lunes</c:v>
                </c:pt>
                <c:pt idx="20">
                  <c:v>Lunes</c:v>
                </c:pt>
                <c:pt idx="21">
                  <c:v>Lunes</c:v>
                </c:pt>
                <c:pt idx="22">
                  <c:v>Lunes</c:v>
                </c:pt>
                <c:pt idx="23">
                  <c:v>Lunes</c:v>
                </c:pt>
                <c:pt idx="24">
                  <c:v>Martes</c:v>
                </c:pt>
                <c:pt idx="25">
                  <c:v>Martes</c:v>
                </c:pt>
                <c:pt idx="26">
                  <c:v>Martes</c:v>
                </c:pt>
                <c:pt idx="27">
                  <c:v>Martes</c:v>
                </c:pt>
                <c:pt idx="28">
                  <c:v>Martes</c:v>
                </c:pt>
                <c:pt idx="29">
                  <c:v>Martes</c:v>
                </c:pt>
                <c:pt idx="30">
                  <c:v>Martes</c:v>
                </c:pt>
                <c:pt idx="31">
                  <c:v>Martes</c:v>
                </c:pt>
                <c:pt idx="32">
                  <c:v>Martes</c:v>
                </c:pt>
                <c:pt idx="33">
                  <c:v>Martes</c:v>
                </c:pt>
                <c:pt idx="34">
                  <c:v>Martes</c:v>
                </c:pt>
                <c:pt idx="35">
                  <c:v>Martes</c:v>
                </c:pt>
                <c:pt idx="36">
                  <c:v>Martes</c:v>
                </c:pt>
                <c:pt idx="37">
                  <c:v>Martes</c:v>
                </c:pt>
                <c:pt idx="38">
                  <c:v>Martes</c:v>
                </c:pt>
                <c:pt idx="39">
                  <c:v>Martes</c:v>
                </c:pt>
                <c:pt idx="40">
                  <c:v>Martes</c:v>
                </c:pt>
                <c:pt idx="41">
                  <c:v>Martes</c:v>
                </c:pt>
                <c:pt idx="42">
                  <c:v>Martes</c:v>
                </c:pt>
                <c:pt idx="43">
                  <c:v>Martes</c:v>
                </c:pt>
                <c:pt idx="44">
                  <c:v>Martes</c:v>
                </c:pt>
                <c:pt idx="45">
                  <c:v>Martes</c:v>
                </c:pt>
                <c:pt idx="46">
                  <c:v>Martes</c:v>
                </c:pt>
                <c:pt idx="47">
                  <c:v>Martes</c:v>
                </c:pt>
                <c:pt idx="48">
                  <c:v>Miércoles</c:v>
                </c:pt>
                <c:pt idx="49">
                  <c:v>Miércoles</c:v>
                </c:pt>
                <c:pt idx="50">
                  <c:v>Miércoles</c:v>
                </c:pt>
                <c:pt idx="51">
                  <c:v>Miércoles</c:v>
                </c:pt>
                <c:pt idx="52">
                  <c:v>Miércoles</c:v>
                </c:pt>
                <c:pt idx="53">
                  <c:v>Miércoles</c:v>
                </c:pt>
                <c:pt idx="54">
                  <c:v>Miércoles</c:v>
                </c:pt>
                <c:pt idx="55">
                  <c:v>Miércoles</c:v>
                </c:pt>
                <c:pt idx="56">
                  <c:v>Miércoles</c:v>
                </c:pt>
                <c:pt idx="57">
                  <c:v>Miércoles</c:v>
                </c:pt>
                <c:pt idx="58">
                  <c:v>Miércoles</c:v>
                </c:pt>
                <c:pt idx="59">
                  <c:v>Miércoles</c:v>
                </c:pt>
                <c:pt idx="60">
                  <c:v>Miércoles</c:v>
                </c:pt>
                <c:pt idx="61">
                  <c:v>Miércoles</c:v>
                </c:pt>
                <c:pt idx="62">
                  <c:v>Miércoles</c:v>
                </c:pt>
                <c:pt idx="63">
                  <c:v>Miércoles</c:v>
                </c:pt>
                <c:pt idx="64">
                  <c:v>Miércoles</c:v>
                </c:pt>
                <c:pt idx="65">
                  <c:v>Miércoles</c:v>
                </c:pt>
                <c:pt idx="66">
                  <c:v>Miércoles</c:v>
                </c:pt>
                <c:pt idx="67">
                  <c:v>Miércoles</c:v>
                </c:pt>
                <c:pt idx="68">
                  <c:v>Miércoles</c:v>
                </c:pt>
                <c:pt idx="69">
                  <c:v>Miércoles</c:v>
                </c:pt>
                <c:pt idx="70">
                  <c:v>Miércoles</c:v>
                </c:pt>
                <c:pt idx="71">
                  <c:v>Miércoles</c:v>
                </c:pt>
                <c:pt idx="72">
                  <c:v>Jueves</c:v>
                </c:pt>
                <c:pt idx="73">
                  <c:v>Jueves</c:v>
                </c:pt>
                <c:pt idx="74">
                  <c:v>Jueves</c:v>
                </c:pt>
                <c:pt idx="75">
                  <c:v>Jueves</c:v>
                </c:pt>
                <c:pt idx="76">
                  <c:v>Jueves</c:v>
                </c:pt>
                <c:pt idx="77">
                  <c:v>Jueves</c:v>
                </c:pt>
                <c:pt idx="78">
                  <c:v>Jueves</c:v>
                </c:pt>
                <c:pt idx="79">
                  <c:v>Jueves</c:v>
                </c:pt>
                <c:pt idx="80">
                  <c:v>Jueves</c:v>
                </c:pt>
                <c:pt idx="81">
                  <c:v>Jueves</c:v>
                </c:pt>
                <c:pt idx="82">
                  <c:v>Jueves</c:v>
                </c:pt>
                <c:pt idx="83">
                  <c:v>Jueves</c:v>
                </c:pt>
                <c:pt idx="84">
                  <c:v>Jueves</c:v>
                </c:pt>
                <c:pt idx="85">
                  <c:v>Jueves</c:v>
                </c:pt>
                <c:pt idx="86">
                  <c:v>Jueves</c:v>
                </c:pt>
                <c:pt idx="87">
                  <c:v>Jueves</c:v>
                </c:pt>
                <c:pt idx="88">
                  <c:v>Jueves</c:v>
                </c:pt>
                <c:pt idx="89">
                  <c:v>Jueves</c:v>
                </c:pt>
                <c:pt idx="90">
                  <c:v>Jueves</c:v>
                </c:pt>
                <c:pt idx="91">
                  <c:v>Jueves</c:v>
                </c:pt>
                <c:pt idx="92">
                  <c:v>Jueves</c:v>
                </c:pt>
                <c:pt idx="93">
                  <c:v>Jueves</c:v>
                </c:pt>
                <c:pt idx="94">
                  <c:v>Jueves</c:v>
                </c:pt>
                <c:pt idx="95">
                  <c:v>Jueves</c:v>
                </c:pt>
                <c:pt idx="96">
                  <c:v>Viernes</c:v>
                </c:pt>
                <c:pt idx="97">
                  <c:v>Viernes</c:v>
                </c:pt>
                <c:pt idx="98">
                  <c:v>Viernes</c:v>
                </c:pt>
                <c:pt idx="99">
                  <c:v>Viernes</c:v>
                </c:pt>
                <c:pt idx="100">
                  <c:v>Viernes</c:v>
                </c:pt>
                <c:pt idx="101">
                  <c:v>Viernes</c:v>
                </c:pt>
                <c:pt idx="102">
                  <c:v>Viernes</c:v>
                </c:pt>
                <c:pt idx="103">
                  <c:v>Viernes</c:v>
                </c:pt>
                <c:pt idx="104">
                  <c:v>Viernes</c:v>
                </c:pt>
                <c:pt idx="105">
                  <c:v>Viernes</c:v>
                </c:pt>
                <c:pt idx="106">
                  <c:v>Viernes</c:v>
                </c:pt>
                <c:pt idx="107">
                  <c:v>Viernes</c:v>
                </c:pt>
                <c:pt idx="108">
                  <c:v>Viernes</c:v>
                </c:pt>
                <c:pt idx="109">
                  <c:v>Viernes</c:v>
                </c:pt>
                <c:pt idx="110">
                  <c:v>Viernes</c:v>
                </c:pt>
                <c:pt idx="111">
                  <c:v>Viernes</c:v>
                </c:pt>
                <c:pt idx="112">
                  <c:v>Viernes</c:v>
                </c:pt>
                <c:pt idx="113">
                  <c:v>Viernes</c:v>
                </c:pt>
                <c:pt idx="114">
                  <c:v>Viernes</c:v>
                </c:pt>
                <c:pt idx="115">
                  <c:v>Viernes</c:v>
                </c:pt>
                <c:pt idx="116">
                  <c:v>Viernes</c:v>
                </c:pt>
                <c:pt idx="117">
                  <c:v>Viernes</c:v>
                </c:pt>
                <c:pt idx="118">
                  <c:v>Viernes</c:v>
                </c:pt>
                <c:pt idx="119">
                  <c:v>Viernes</c:v>
                </c:pt>
                <c:pt idx="120">
                  <c:v>Sábado</c:v>
                </c:pt>
                <c:pt idx="121">
                  <c:v>Sábado</c:v>
                </c:pt>
                <c:pt idx="122">
                  <c:v>Sábado</c:v>
                </c:pt>
                <c:pt idx="123">
                  <c:v>Sábado</c:v>
                </c:pt>
                <c:pt idx="124">
                  <c:v>Sábado</c:v>
                </c:pt>
                <c:pt idx="125">
                  <c:v>Sábado</c:v>
                </c:pt>
                <c:pt idx="126">
                  <c:v>Sábado</c:v>
                </c:pt>
                <c:pt idx="127">
                  <c:v>Sábado</c:v>
                </c:pt>
                <c:pt idx="128">
                  <c:v>Sábado</c:v>
                </c:pt>
                <c:pt idx="129">
                  <c:v>Sábado</c:v>
                </c:pt>
                <c:pt idx="130">
                  <c:v>Sábado</c:v>
                </c:pt>
                <c:pt idx="131">
                  <c:v>Sábado</c:v>
                </c:pt>
                <c:pt idx="132">
                  <c:v>Sábado</c:v>
                </c:pt>
                <c:pt idx="133">
                  <c:v>Sábado</c:v>
                </c:pt>
                <c:pt idx="134">
                  <c:v>Sábado</c:v>
                </c:pt>
                <c:pt idx="135">
                  <c:v>Sábado</c:v>
                </c:pt>
                <c:pt idx="136">
                  <c:v>Sábado</c:v>
                </c:pt>
                <c:pt idx="137">
                  <c:v>Sábado</c:v>
                </c:pt>
                <c:pt idx="138">
                  <c:v>Sábado</c:v>
                </c:pt>
                <c:pt idx="139">
                  <c:v>Sábado</c:v>
                </c:pt>
                <c:pt idx="140">
                  <c:v>Sábado</c:v>
                </c:pt>
                <c:pt idx="141">
                  <c:v>Sábado</c:v>
                </c:pt>
                <c:pt idx="142">
                  <c:v>Sábado</c:v>
                </c:pt>
                <c:pt idx="143">
                  <c:v>Sábado</c:v>
                </c:pt>
                <c:pt idx="144">
                  <c:v>Domingo</c:v>
                </c:pt>
                <c:pt idx="145">
                  <c:v>Domingo</c:v>
                </c:pt>
                <c:pt idx="146">
                  <c:v>Domingo</c:v>
                </c:pt>
                <c:pt idx="147">
                  <c:v>Domingo</c:v>
                </c:pt>
                <c:pt idx="148">
                  <c:v>Domingo</c:v>
                </c:pt>
                <c:pt idx="149">
                  <c:v>Domingo</c:v>
                </c:pt>
                <c:pt idx="150">
                  <c:v>Domingo</c:v>
                </c:pt>
                <c:pt idx="151">
                  <c:v>Domingo</c:v>
                </c:pt>
                <c:pt idx="152">
                  <c:v>Domingo</c:v>
                </c:pt>
                <c:pt idx="153">
                  <c:v>Domingo</c:v>
                </c:pt>
                <c:pt idx="154">
                  <c:v>Domingo</c:v>
                </c:pt>
                <c:pt idx="155">
                  <c:v>Domingo</c:v>
                </c:pt>
                <c:pt idx="156">
                  <c:v>Domingo</c:v>
                </c:pt>
                <c:pt idx="157">
                  <c:v>Domingo</c:v>
                </c:pt>
                <c:pt idx="158">
                  <c:v>Domingo</c:v>
                </c:pt>
                <c:pt idx="159">
                  <c:v>Domingo</c:v>
                </c:pt>
                <c:pt idx="160">
                  <c:v>Domingo</c:v>
                </c:pt>
                <c:pt idx="161">
                  <c:v>Domingo</c:v>
                </c:pt>
                <c:pt idx="162">
                  <c:v>Domingo</c:v>
                </c:pt>
                <c:pt idx="163">
                  <c:v>Domingo</c:v>
                </c:pt>
                <c:pt idx="164">
                  <c:v>Domingo</c:v>
                </c:pt>
                <c:pt idx="165">
                  <c:v>Domingo</c:v>
                </c:pt>
                <c:pt idx="166">
                  <c:v>Domingo</c:v>
                </c:pt>
                <c:pt idx="167">
                  <c:v>Domingo</c:v>
                </c:pt>
              </c:strCache>
            </c:strRef>
          </c:cat>
          <c:val>
            <c:numRef>
              <c:f>LB!$D$5:$D$172</c:f>
              <c:numCache>
                <c:formatCode>0.0</c:formatCode>
                <c:ptCount val="168"/>
                <c:pt idx="0">
                  <c:v>15.1</c:v>
                </c:pt>
                <c:pt idx="1">
                  <c:v>14.6</c:v>
                </c:pt>
                <c:pt idx="2">
                  <c:v>14.9</c:v>
                </c:pt>
                <c:pt idx="3">
                  <c:v>14.6</c:v>
                </c:pt>
                <c:pt idx="4">
                  <c:v>13.8</c:v>
                </c:pt>
                <c:pt idx="5">
                  <c:v>14.1</c:v>
                </c:pt>
                <c:pt idx="6">
                  <c:v>14.9</c:v>
                </c:pt>
                <c:pt idx="7">
                  <c:v>14.3</c:v>
                </c:pt>
                <c:pt idx="8">
                  <c:v>15.1</c:v>
                </c:pt>
                <c:pt idx="9">
                  <c:v>14.6</c:v>
                </c:pt>
                <c:pt idx="10">
                  <c:v>14.6</c:v>
                </c:pt>
                <c:pt idx="11">
                  <c:v>15.4</c:v>
                </c:pt>
                <c:pt idx="12">
                  <c:v>13.8</c:v>
                </c:pt>
                <c:pt idx="13">
                  <c:v>13.5</c:v>
                </c:pt>
                <c:pt idx="14">
                  <c:v>12.7</c:v>
                </c:pt>
                <c:pt idx="15">
                  <c:v>13</c:v>
                </c:pt>
                <c:pt idx="16">
                  <c:v>12.2</c:v>
                </c:pt>
                <c:pt idx="17">
                  <c:v>12.4</c:v>
                </c:pt>
                <c:pt idx="18">
                  <c:v>11.9</c:v>
                </c:pt>
                <c:pt idx="19">
                  <c:v>13.2</c:v>
                </c:pt>
                <c:pt idx="20">
                  <c:v>13</c:v>
                </c:pt>
                <c:pt idx="21">
                  <c:v>12.7</c:v>
                </c:pt>
                <c:pt idx="22">
                  <c:v>15.9</c:v>
                </c:pt>
                <c:pt idx="23">
                  <c:v>16.2</c:v>
                </c:pt>
                <c:pt idx="24">
                  <c:v>16.5</c:v>
                </c:pt>
                <c:pt idx="25">
                  <c:v>16.2</c:v>
                </c:pt>
                <c:pt idx="26">
                  <c:v>17.8</c:v>
                </c:pt>
                <c:pt idx="27">
                  <c:v>17.3</c:v>
                </c:pt>
                <c:pt idx="28">
                  <c:v>17</c:v>
                </c:pt>
                <c:pt idx="29">
                  <c:v>17.600000000000001</c:v>
                </c:pt>
                <c:pt idx="30">
                  <c:v>18.100000000000001</c:v>
                </c:pt>
                <c:pt idx="31">
                  <c:v>15.9</c:v>
                </c:pt>
                <c:pt idx="32">
                  <c:v>16.8</c:v>
                </c:pt>
                <c:pt idx="33">
                  <c:v>16.5</c:v>
                </c:pt>
                <c:pt idx="34">
                  <c:v>14.6</c:v>
                </c:pt>
                <c:pt idx="35">
                  <c:v>15.1</c:v>
                </c:pt>
                <c:pt idx="36">
                  <c:v>14.3</c:v>
                </c:pt>
                <c:pt idx="37">
                  <c:v>14.9</c:v>
                </c:pt>
                <c:pt idx="38">
                  <c:v>14.1</c:v>
                </c:pt>
                <c:pt idx="39">
                  <c:v>14.6</c:v>
                </c:pt>
                <c:pt idx="40">
                  <c:v>15.7</c:v>
                </c:pt>
                <c:pt idx="41">
                  <c:v>15.1</c:v>
                </c:pt>
                <c:pt idx="42">
                  <c:v>14.6</c:v>
                </c:pt>
                <c:pt idx="43">
                  <c:v>14.9</c:v>
                </c:pt>
                <c:pt idx="44">
                  <c:v>14.6</c:v>
                </c:pt>
                <c:pt idx="45">
                  <c:v>13.8</c:v>
                </c:pt>
                <c:pt idx="46">
                  <c:v>14.1</c:v>
                </c:pt>
                <c:pt idx="47">
                  <c:v>14.9</c:v>
                </c:pt>
                <c:pt idx="48">
                  <c:v>14.3</c:v>
                </c:pt>
                <c:pt idx="49">
                  <c:v>15.1</c:v>
                </c:pt>
                <c:pt idx="50">
                  <c:v>14.6</c:v>
                </c:pt>
                <c:pt idx="51">
                  <c:v>14.6</c:v>
                </c:pt>
                <c:pt idx="52">
                  <c:v>15.4</c:v>
                </c:pt>
                <c:pt idx="53">
                  <c:v>13.8</c:v>
                </c:pt>
                <c:pt idx="54">
                  <c:v>13.5</c:v>
                </c:pt>
                <c:pt idx="55">
                  <c:v>12.7</c:v>
                </c:pt>
                <c:pt idx="56">
                  <c:v>13</c:v>
                </c:pt>
                <c:pt idx="57">
                  <c:v>16.2</c:v>
                </c:pt>
                <c:pt idx="58">
                  <c:v>16.5</c:v>
                </c:pt>
                <c:pt idx="59">
                  <c:v>16.2</c:v>
                </c:pt>
                <c:pt idx="60">
                  <c:v>17.8</c:v>
                </c:pt>
                <c:pt idx="61">
                  <c:v>17.3</c:v>
                </c:pt>
                <c:pt idx="62">
                  <c:v>17</c:v>
                </c:pt>
                <c:pt idx="63">
                  <c:v>17.600000000000001</c:v>
                </c:pt>
                <c:pt idx="64">
                  <c:v>18.100000000000001</c:v>
                </c:pt>
                <c:pt idx="65">
                  <c:v>15.9</c:v>
                </c:pt>
                <c:pt idx="66">
                  <c:v>16.8</c:v>
                </c:pt>
                <c:pt idx="67">
                  <c:v>16.5</c:v>
                </c:pt>
                <c:pt idx="68">
                  <c:v>14.6</c:v>
                </c:pt>
                <c:pt idx="69">
                  <c:v>15.1</c:v>
                </c:pt>
                <c:pt idx="70">
                  <c:v>14.3</c:v>
                </c:pt>
                <c:pt idx="71">
                  <c:v>14.9</c:v>
                </c:pt>
                <c:pt idx="72">
                  <c:v>14.1</c:v>
                </c:pt>
                <c:pt idx="73">
                  <c:v>14.6</c:v>
                </c:pt>
                <c:pt idx="74">
                  <c:v>15.7</c:v>
                </c:pt>
                <c:pt idx="75">
                  <c:v>15.1</c:v>
                </c:pt>
                <c:pt idx="76">
                  <c:v>14.6</c:v>
                </c:pt>
                <c:pt idx="77">
                  <c:v>14.9</c:v>
                </c:pt>
                <c:pt idx="78">
                  <c:v>14.6</c:v>
                </c:pt>
                <c:pt idx="79">
                  <c:v>13.8</c:v>
                </c:pt>
                <c:pt idx="80">
                  <c:v>14.1</c:v>
                </c:pt>
                <c:pt idx="81">
                  <c:v>13.8</c:v>
                </c:pt>
                <c:pt idx="82">
                  <c:v>14.1</c:v>
                </c:pt>
                <c:pt idx="83">
                  <c:v>14.9</c:v>
                </c:pt>
                <c:pt idx="84">
                  <c:v>14.3</c:v>
                </c:pt>
                <c:pt idx="85">
                  <c:v>15.1</c:v>
                </c:pt>
                <c:pt idx="86">
                  <c:v>14.6</c:v>
                </c:pt>
                <c:pt idx="87">
                  <c:v>14.6</c:v>
                </c:pt>
                <c:pt idx="88">
                  <c:v>15.4</c:v>
                </c:pt>
                <c:pt idx="89">
                  <c:v>13.8</c:v>
                </c:pt>
                <c:pt idx="90">
                  <c:v>13.5</c:v>
                </c:pt>
                <c:pt idx="91">
                  <c:v>12.7</c:v>
                </c:pt>
                <c:pt idx="92">
                  <c:v>13</c:v>
                </c:pt>
                <c:pt idx="93">
                  <c:v>12.2</c:v>
                </c:pt>
                <c:pt idx="94">
                  <c:v>12.4</c:v>
                </c:pt>
                <c:pt idx="95">
                  <c:v>11.9</c:v>
                </c:pt>
                <c:pt idx="96">
                  <c:v>13.2</c:v>
                </c:pt>
                <c:pt idx="97">
                  <c:v>13</c:v>
                </c:pt>
                <c:pt idx="98">
                  <c:v>12.7</c:v>
                </c:pt>
                <c:pt idx="99">
                  <c:v>15.9</c:v>
                </c:pt>
                <c:pt idx="100">
                  <c:v>16.2</c:v>
                </c:pt>
                <c:pt idx="101">
                  <c:v>16.5</c:v>
                </c:pt>
                <c:pt idx="102">
                  <c:v>16.2</c:v>
                </c:pt>
                <c:pt idx="103">
                  <c:v>17.8</c:v>
                </c:pt>
                <c:pt idx="104">
                  <c:v>17.3</c:v>
                </c:pt>
                <c:pt idx="105">
                  <c:v>17</c:v>
                </c:pt>
                <c:pt idx="106">
                  <c:v>17.600000000000001</c:v>
                </c:pt>
                <c:pt idx="107">
                  <c:v>18.100000000000001</c:v>
                </c:pt>
                <c:pt idx="108">
                  <c:v>18.100000000000001</c:v>
                </c:pt>
                <c:pt idx="109">
                  <c:v>15.9</c:v>
                </c:pt>
                <c:pt idx="110">
                  <c:v>16.8</c:v>
                </c:pt>
                <c:pt idx="111">
                  <c:v>16.5</c:v>
                </c:pt>
                <c:pt idx="112">
                  <c:v>14.6</c:v>
                </c:pt>
                <c:pt idx="113">
                  <c:v>15.1</c:v>
                </c:pt>
                <c:pt idx="114">
                  <c:v>14.3</c:v>
                </c:pt>
                <c:pt idx="115">
                  <c:v>14.9</c:v>
                </c:pt>
                <c:pt idx="116">
                  <c:v>14.1</c:v>
                </c:pt>
                <c:pt idx="117">
                  <c:v>14.6</c:v>
                </c:pt>
                <c:pt idx="118">
                  <c:v>15.7</c:v>
                </c:pt>
                <c:pt idx="119">
                  <c:v>15.1</c:v>
                </c:pt>
                <c:pt idx="120">
                  <c:v>14.6</c:v>
                </c:pt>
                <c:pt idx="121">
                  <c:v>14.9</c:v>
                </c:pt>
                <c:pt idx="122">
                  <c:v>14.6</c:v>
                </c:pt>
                <c:pt idx="123">
                  <c:v>13.8</c:v>
                </c:pt>
                <c:pt idx="124">
                  <c:v>14.1</c:v>
                </c:pt>
                <c:pt idx="125">
                  <c:v>13.8</c:v>
                </c:pt>
                <c:pt idx="126">
                  <c:v>14.1</c:v>
                </c:pt>
                <c:pt idx="127">
                  <c:v>14.9</c:v>
                </c:pt>
                <c:pt idx="128">
                  <c:v>14.3</c:v>
                </c:pt>
                <c:pt idx="129">
                  <c:v>15.1</c:v>
                </c:pt>
                <c:pt idx="130">
                  <c:v>14.6</c:v>
                </c:pt>
                <c:pt idx="131">
                  <c:v>14.6</c:v>
                </c:pt>
                <c:pt idx="132">
                  <c:v>15.4</c:v>
                </c:pt>
                <c:pt idx="133">
                  <c:v>13.8</c:v>
                </c:pt>
                <c:pt idx="134">
                  <c:v>13.5</c:v>
                </c:pt>
                <c:pt idx="135">
                  <c:v>12.7</c:v>
                </c:pt>
                <c:pt idx="136">
                  <c:v>13</c:v>
                </c:pt>
                <c:pt idx="137">
                  <c:v>12.2</c:v>
                </c:pt>
                <c:pt idx="138">
                  <c:v>12.4</c:v>
                </c:pt>
                <c:pt idx="139">
                  <c:v>11.9</c:v>
                </c:pt>
                <c:pt idx="140">
                  <c:v>13.2</c:v>
                </c:pt>
                <c:pt idx="141">
                  <c:v>13</c:v>
                </c:pt>
                <c:pt idx="142">
                  <c:v>12.7</c:v>
                </c:pt>
                <c:pt idx="143">
                  <c:v>15.9</c:v>
                </c:pt>
                <c:pt idx="144">
                  <c:v>16.2</c:v>
                </c:pt>
                <c:pt idx="145">
                  <c:v>16.5</c:v>
                </c:pt>
                <c:pt idx="146">
                  <c:v>16.2</c:v>
                </c:pt>
                <c:pt idx="147">
                  <c:v>16.8</c:v>
                </c:pt>
                <c:pt idx="148">
                  <c:v>16.5</c:v>
                </c:pt>
                <c:pt idx="149">
                  <c:v>14.6</c:v>
                </c:pt>
                <c:pt idx="150">
                  <c:v>15.1</c:v>
                </c:pt>
                <c:pt idx="151">
                  <c:v>14.3</c:v>
                </c:pt>
                <c:pt idx="152">
                  <c:v>14.9</c:v>
                </c:pt>
                <c:pt idx="153">
                  <c:v>14.1</c:v>
                </c:pt>
                <c:pt idx="154">
                  <c:v>14.6</c:v>
                </c:pt>
                <c:pt idx="155">
                  <c:v>15.7</c:v>
                </c:pt>
                <c:pt idx="156">
                  <c:v>15.1</c:v>
                </c:pt>
                <c:pt idx="157">
                  <c:v>14.6</c:v>
                </c:pt>
                <c:pt idx="158">
                  <c:v>14.9</c:v>
                </c:pt>
                <c:pt idx="159">
                  <c:v>14.6</c:v>
                </c:pt>
                <c:pt idx="160">
                  <c:v>13.8</c:v>
                </c:pt>
                <c:pt idx="161">
                  <c:v>14.1</c:v>
                </c:pt>
                <c:pt idx="162">
                  <c:v>13.8</c:v>
                </c:pt>
                <c:pt idx="163">
                  <c:v>14.1</c:v>
                </c:pt>
                <c:pt idx="164">
                  <c:v>14.9</c:v>
                </c:pt>
                <c:pt idx="165">
                  <c:v>14.3</c:v>
                </c:pt>
                <c:pt idx="166">
                  <c:v>15.1</c:v>
                </c:pt>
                <c:pt idx="167">
                  <c:v>14.6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970-4478-9C85-D68F54E5E3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265088"/>
        <c:axId val="127370368"/>
      </c:lineChart>
      <c:catAx>
        <c:axId val="895175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27369792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127369792"/>
        <c:scaling>
          <c:orientation val="minMax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[m3/h]</a:t>
                </a:r>
              </a:p>
            </c:rich>
          </c:tx>
          <c:layout/>
          <c:overlay val="0"/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89517568"/>
        <c:crosses val="autoZero"/>
        <c:crossBetween val="between"/>
      </c:valAx>
      <c:valAx>
        <c:axId val="127370368"/>
        <c:scaling>
          <c:orientation val="minMax"/>
          <c:min val="1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[t/h]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90265088"/>
        <c:crosses val="max"/>
        <c:crossBetween val="between"/>
      </c:valAx>
      <c:catAx>
        <c:axId val="9026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7370368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Reporte!$E$4</c:f>
              <c:strCache>
                <c:ptCount val="1"/>
                <c:pt idx="0">
                  <c:v>[m³]</c:v>
                </c:pt>
              </c:strCache>
            </c:strRef>
          </c:tx>
          <c:spPr>
            <a:ln w="28575">
              <a:noFill/>
            </a:ln>
          </c:spPr>
          <c:xVal>
            <c:numRef>
              <c:f>Reporte!$D$5:$D$748</c:f>
              <c:numCache>
                <c:formatCode>General</c:formatCode>
                <c:ptCount val="744"/>
                <c:pt idx="0">
                  <c:v>16.600000000000001</c:v>
                </c:pt>
                <c:pt idx="1">
                  <c:v>16.2</c:v>
                </c:pt>
                <c:pt idx="2">
                  <c:v>13.9</c:v>
                </c:pt>
                <c:pt idx="3">
                  <c:v>14.3</c:v>
                </c:pt>
                <c:pt idx="4">
                  <c:v>15.4</c:v>
                </c:pt>
                <c:pt idx="5">
                  <c:v>14.8</c:v>
                </c:pt>
                <c:pt idx="6">
                  <c:v>14.6</c:v>
                </c:pt>
                <c:pt idx="7">
                  <c:v>15.6</c:v>
                </c:pt>
                <c:pt idx="8">
                  <c:v>13.7</c:v>
                </c:pt>
                <c:pt idx="9">
                  <c:v>14.7</c:v>
                </c:pt>
                <c:pt idx="10">
                  <c:v>14.3</c:v>
                </c:pt>
                <c:pt idx="11">
                  <c:v>14.2</c:v>
                </c:pt>
                <c:pt idx="12">
                  <c:v>15.3</c:v>
                </c:pt>
                <c:pt idx="13">
                  <c:v>16.399999999999999</c:v>
                </c:pt>
                <c:pt idx="14">
                  <c:v>15.7</c:v>
                </c:pt>
                <c:pt idx="15">
                  <c:v>15.7</c:v>
                </c:pt>
                <c:pt idx="16">
                  <c:v>16.3</c:v>
                </c:pt>
                <c:pt idx="17">
                  <c:v>14.4</c:v>
                </c:pt>
                <c:pt idx="18">
                  <c:v>15.7</c:v>
                </c:pt>
                <c:pt idx="19">
                  <c:v>15.1</c:v>
                </c:pt>
                <c:pt idx="20">
                  <c:v>15.7</c:v>
                </c:pt>
                <c:pt idx="21">
                  <c:v>13.8</c:v>
                </c:pt>
                <c:pt idx="22">
                  <c:v>14.2</c:v>
                </c:pt>
                <c:pt idx="23">
                  <c:v>13.9</c:v>
                </c:pt>
                <c:pt idx="24">
                  <c:v>14.6</c:v>
                </c:pt>
                <c:pt idx="25">
                  <c:v>12.1</c:v>
                </c:pt>
                <c:pt idx="26">
                  <c:v>14.5</c:v>
                </c:pt>
                <c:pt idx="27">
                  <c:v>17.100000000000001</c:v>
                </c:pt>
                <c:pt idx="28">
                  <c:v>15.4</c:v>
                </c:pt>
                <c:pt idx="29">
                  <c:v>17.100000000000001</c:v>
                </c:pt>
                <c:pt idx="30">
                  <c:v>11.8</c:v>
                </c:pt>
                <c:pt idx="31">
                  <c:v>12.7</c:v>
                </c:pt>
                <c:pt idx="32">
                  <c:v>16.5</c:v>
                </c:pt>
                <c:pt idx="33">
                  <c:v>13.8</c:v>
                </c:pt>
                <c:pt idx="34">
                  <c:v>13.9</c:v>
                </c:pt>
                <c:pt idx="35">
                  <c:v>13.6</c:v>
                </c:pt>
                <c:pt idx="36">
                  <c:v>13.9</c:v>
                </c:pt>
                <c:pt idx="37">
                  <c:v>14</c:v>
                </c:pt>
                <c:pt idx="38">
                  <c:v>16.899999999999999</c:v>
                </c:pt>
                <c:pt idx="39">
                  <c:v>14.9</c:v>
                </c:pt>
                <c:pt idx="40">
                  <c:v>13.1</c:v>
                </c:pt>
                <c:pt idx="41">
                  <c:v>15.5</c:v>
                </c:pt>
                <c:pt idx="42">
                  <c:v>13</c:v>
                </c:pt>
                <c:pt idx="43">
                  <c:v>15.6</c:v>
                </c:pt>
                <c:pt idx="44">
                  <c:v>16.3</c:v>
                </c:pt>
                <c:pt idx="45">
                  <c:v>16</c:v>
                </c:pt>
                <c:pt idx="46">
                  <c:v>16.7</c:v>
                </c:pt>
                <c:pt idx="47">
                  <c:v>14.7</c:v>
                </c:pt>
                <c:pt idx="48">
                  <c:v>17</c:v>
                </c:pt>
                <c:pt idx="49">
                  <c:v>14.1</c:v>
                </c:pt>
                <c:pt idx="50">
                  <c:v>15.2</c:v>
                </c:pt>
                <c:pt idx="51">
                  <c:v>14.6</c:v>
                </c:pt>
                <c:pt idx="52">
                  <c:v>15.3</c:v>
                </c:pt>
                <c:pt idx="53">
                  <c:v>16.3</c:v>
                </c:pt>
                <c:pt idx="54">
                  <c:v>14.6</c:v>
                </c:pt>
                <c:pt idx="55">
                  <c:v>16.7</c:v>
                </c:pt>
                <c:pt idx="56">
                  <c:v>16.100000000000001</c:v>
                </c:pt>
                <c:pt idx="57">
                  <c:v>14.9</c:v>
                </c:pt>
                <c:pt idx="58">
                  <c:v>17</c:v>
                </c:pt>
                <c:pt idx="59">
                  <c:v>13.9</c:v>
                </c:pt>
                <c:pt idx="60">
                  <c:v>13.8</c:v>
                </c:pt>
                <c:pt idx="61">
                  <c:v>15.1</c:v>
                </c:pt>
                <c:pt idx="62">
                  <c:v>14.7</c:v>
                </c:pt>
                <c:pt idx="63">
                  <c:v>15.9</c:v>
                </c:pt>
                <c:pt idx="64">
                  <c:v>15.4</c:v>
                </c:pt>
                <c:pt idx="65">
                  <c:v>14.5</c:v>
                </c:pt>
                <c:pt idx="66">
                  <c:v>12.9</c:v>
                </c:pt>
                <c:pt idx="67">
                  <c:v>14.5</c:v>
                </c:pt>
                <c:pt idx="68">
                  <c:v>13.6</c:v>
                </c:pt>
                <c:pt idx="69">
                  <c:v>14.6</c:v>
                </c:pt>
                <c:pt idx="70">
                  <c:v>14.1</c:v>
                </c:pt>
                <c:pt idx="71">
                  <c:v>15</c:v>
                </c:pt>
                <c:pt idx="72">
                  <c:v>15.3</c:v>
                </c:pt>
                <c:pt idx="73">
                  <c:v>13.2</c:v>
                </c:pt>
                <c:pt idx="74">
                  <c:v>15.1</c:v>
                </c:pt>
                <c:pt idx="75">
                  <c:v>14.2</c:v>
                </c:pt>
                <c:pt idx="76">
                  <c:v>13.3</c:v>
                </c:pt>
                <c:pt idx="77">
                  <c:v>15</c:v>
                </c:pt>
                <c:pt idx="78">
                  <c:v>15.4</c:v>
                </c:pt>
                <c:pt idx="79">
                  <c:v>13.6</c:v>
                </c:pt>
                <c:pt idx="80">
                  <c:v>14.3</c:v>
                </c:pt>
                <c:pt idx="81">
                  <c:v>15.9</c:v>
                </c:pt>
                <c:pt idx="82">
                  <c:v>16</c:v>
                </c:pt>
                <c:pt idx="83">
                  <c:v>14.7</c:v>
                </c:pt>
                <c:pt idx="84">
                  <c:v>13.6</c:v>
                </c:pt>
                <c:pt idx="85">
                  <c:v>16</c:v>
                </c:pt>
                <c:pt idx="86">
                  <c:v>17.3</c:v>
                </c:pt>
                <c:pt idx="87">
                  <c:v>13</c:v>
                </c:pt>
                <c:pt idx="88">
                  <c:v>14.2</c:v>
                </c:pt>
                <c:pt idx="89">
                  <c:v>15.4</c:v>
                </c:pt>
                <c:pt idx="90">
                  <c:v>14.1</c:v>
                </c:pt>
                <c:pt idx="91">
                  <c:v>15.1</c:v>
                </c:pt>
                <c:pt idx="92">
                  <c:v>14.5</c:v>
                </c:pt>
                <c:pt idx="93">
                  <c:v>14.9</c:v>
                </c:pt>
                <c:pt idx="94">
                  <c:v>15.2</c:v>
                </c:pt>
                <c:pt idx="95">
                  <c:v>13.5</c:v>
                </c:pt>
                <c:pt idx="96">
                  <c:v>14.9</c:v>
                </c:pt>
                <c:pt idx="97">
                  <c:v>13.8</c:v>
                </c:pt>
                <c:pt idx="98">
                  <c:v>15.3</c:v>
                </c:pt>
                <c:pt idx="99">
                  <c:v>14.1</c:v>
                </c:pt>
                <c:pt idx="100">
                  <c:v>13.3</c:v>
                </c:pt>
                <c:pt idx="101">
                  <c:v>14.7</c:v>
                </c:pt>
                <c:pt idx="102">
                  <c:v>14.1</c:v>
                </c:pt>
                <c:pt idx="103">
                  <c:v>14.4</c:v>
                </c:pt>
                <c:pt idx="104">
                  <c:v>17.2</c:v>
                </c:pt>
                <c:pt idx="105">
                  <c:v>13.7</c:v>
                </c:pt>
                <c:pt idx="106">
                  <c:v>15.9</c:v>
                </c:pt>
                <c:pt idx="107">
                  <c:v>14.3</c:v>
                </c:pt>
                <c:pt idx="108">
                  <c:v>15.9</c:v>
                </c:pt>
                <c:pt idx="109">
                  <c:v>14.1</c:v>
                </c:pt>
                <c:pt idx="110">
                  <c:v>13.2</c:v>
                </c:pt>
                <c:pt idx="111">
                  <c:v>15.8</c:v>
                </c:pt>
                <c:pt idx="112">
                  <c:v>15.3</c:v>
                </c:pt>
                <c:pt idx="113">
                  <c:v>15</c:v>
                </c:pt>
                <c:pt idx="114">
                  <c:v>15.1</c:v>
                </c:pt>
                <c:pt idx="115">
                  <c:v>16</c:v>
                </c:pt>
                <c:pt idx="116">
                  <c:v>13.3</c:v>
                </c:pt>
                <c:pt idx="117">
                  <c:v>14.3</c:v>
                </c:pt>
                <c:pt idx="118">
                  <c:v>16.600000000000001</c:v>
                </c:pt>
                <c:pt idx="119">
                  <c:v>15.2</c:v>
                </c:pt>
                <c:pt idx="120">
                  <c:v>14.7</c:v>
                </c:pt>
                <c:pt idx="121">
                  <c:v>14.9</c:v>
                </c:pt>
                <c:pt idx="122">
                  <c:v>14.1</c:v>
                </c:pt>
                <c:pt idx="123">
                  <c:v>14.1</c:v>
                </c:pt>
                <c:pt idx="124">
                  <c:v>14.6</c:v>
                </c:pt>
                <c:pt idx="125">
                  <c:v>15.1</c:v>
                </c:pt>
                <c:pt idx="126">
                  <c:v>15</c:v>
                </c:pt>
                <c:pt idx="127">
                  <c:v>15.4</c:v>
                </c:pt>
                <c:pt idx="128">
                  <c:v>15.4</c:v>
                </c:pt>
                <c:pt idx="129">
                  <c:v>15.7</c:v>
                </c:pt>
                <c:pt idx="130">
                  <c:v>14.8</c:v>
                </c:pt>
                <c:pt idx="131">
                  <c:v>12.8</c:v>
                </c:pt>
                <c:pt idx="132">
                  <c:v>16.600000000000001</c:v>
                </c:pt>
                <c:pt idx="133">
                  <c:v>14.8</c:v>
                </c:pt>
                <c:pt idx="134">
                  <c:v>14.7</c:v>
                </c:pt>
                <c:pt idx="135">
                  <c:v>13.9</c:v>
                </c:pt>
                <c:pt idx="136">
                  <c:v>14.3</c:v>
                </c:pt>
                <c:pt idx="137">
                  <c:v>14.6</c:v>
                </c:pt>
                <c:pt idx="138">
                  <c:v>17.5</c:v>
                </c:pt>
                <c:pt idx="139">
                  <c:v>15.9</c:v>
                </c:pt>
                <c:pt idx="140">
                  <c:v>16.600000000000001</c:v>
                </c:pt>
                <c:pt idx="141">
                  <c:v>14.1</c:v>
                </c:pt>
                <c:pt idx="142">
                  <c:v>13.8</c:v>
                </c:pt>
                <c:pt idx="143">
                  <c:v>15.4</c:v>
                </c:pt>
                <c:pt idx="144">
                  <c:v>14</c:v>
                </c:pt>
                <c:pt idx="145">
                  <c:v>12.4</c:v>
                </c:pt>
                <c:pt idx="146">
                  <c:v>16</c:v>
                </c:pt>
                <c:pt idx="147">
                  <c:v>15.4</c:v>
                </c:pt>
                <c:pt idx="148">
                  <c:v>14.1</c:v>
                </c:pt>
                <c:pt idx="149">
                  <c:v>14</c:v>
                </c:pt>
                <c:pt idx="150">
                  <c:v>14.7</c:v>
                </c:pt>
                <c:pt idx="151">
                  <c:v>14.8</c:v>
                </c:pt>
                <c:pt idx="152">
                  <c:v>15.3</c:v>
                </c:pt>
                <c:pt idx="153">
                  <c:v>14.7</c:v>
                </c:pt>
                <c:pt idx="154">
                  <c:v>14.6</c:v>
                </c:pt>
                <c:pt idx="155">
                  <c:v>14.1</c:v>
                </c:pt>
                <c:pt idx="156">
                  <c:v>15.8</c:v>
                </c:pt>
                <c:pt idx="157">
                  <c:v>13.5</c:v>
                </c:pt>
                <c:pt idx="158">
                  <c:v>12.1</c:v>
                </c:pt>
                <c:pt idx="159">
                  <c:v>13.9</c:v>
                </c:pt>
                <c:pt idx="160">
                  <c:v>14.2</c:v>
                </c:pt>
                <c:pt idx="161">
                  <c:v>15.8</c:v>
                </c:pt>
                <c:pt idx="162">
                  <c:v>13.5</c:v>
                </c:pt>
                <c:pt idx="163">
                  <c:v>14.5</c:v>
                </c:pt>
                <c:pt idx="164">
                  <c:v>14</c:v>
                </c:pt>
                <c:pt idx="165">
                  <c:v>14.9</c:v>
                </c:pt>
                <c:pt idx="166">
                  <c:v>15.4</c:v>
                </c:pt>
                <c:pt idx="167">
                  <c:v>14.8</c:v>
                </c:pt>
                <c:pt idx="168">
                  <c:v>16.8</c:v>
                </c:pt>
                <c:pt idx="169">
                  <c:v>11.6</c:v>
                </c:pt>
                <c:pt idx="170">
                  <c:v>13.6</c:v>
                </c:pt>
                <c:pt idx="171">
                  <c:v>15.1</c:v>
                </c:pt>
                <c:pt idx="172">
                  <c:v>16</c:v>
                </c:pt>
                <c:pt idx="173">
                  <c:v>15.5</c:v>
                </c:pt>
                <c:pt idx="174">
                  <c:v>15.3</c:v>
                </c:pt>
                <c:pt idx="175">
                  <c:v>15.2</c:v>
                </c:pt>
                <c:pt idx="176">
                  <c:v>15.4</c:v>
                </c:pt>
                <c:pt idx="177">
                  <c:v>15.3</c:v>
                </c:pt>
                <c:pt idx="178">
                  <c:v>14.6</c:v>
                </c:pt>
                <c:pt idx="179">
                  <c:v>14.4</c:v>
                </c:pt>
                <c:pt idx="180">
                  <c:v>15.5</c:v>
                </c:pt>
                <c:pt idx="181">
                  <c:v>15.5</c:v>
                </c:pt>
                <c:pt idx="182">
                  <c:v>13.7</c:v>
                </c:pt>
                <c:pt idx="183">
                  <c:v>13.8</c:v>
                </c:pt>
                <c:pt idx="184">
                  <c:v>16</c:v>
                </c:pt>
                <c:pt idx="185">
                  <c:v>14.6</c:v>
                </c:pt>
                <c:pt idx="186">
                  <c:v>14.2</c:v>
                </c:pt>
                <c:pt idx="187">
                  <c:v>14.5</c:v>
                </c:pt>
                <c:pt idx="188">
                  <c:v>14.8</c:v>
                </c:pt>
                <c:pt idx="189">
                  <c:v>14.7</c:v>
                </c:pt>
                <c:pt idx="190">
                  <c:v>15.1</c:v>
                </c:pt>
                <c:pt idx="191">
                  <c:v>15.8</c:v>
                </c:pt>
                <c:pt idx="192">
                  <c:v>14.9</c:v>
                </c:pt>
                <c:pt idx="193">
                  <c:v>16.3</c:v>
                </c:pt>
                <c:pt idx="194">
                  <c:v>15.2</c:v>
                </c:pt>
                <c:pt idx="195">
                  <c:v>15</c:v>
                </c:pt>
                <c:pt idx="196">
                  <c:v>15.1</c:v>
                </c:pt>
                <c:pt idx="197">
                  <c:v>16.2</c:v>
                </c:pt>
                <c:pt idx="198">
                  <c:v>14.9</c:v>
                </c:pt>
                <c:pt idx="199">
                  <c:v>15.5</c:v>
                </c:pt>
                <c:pt idx="200">
                  <c:v>16.899999999999999</c:v>
                </c:pt>
                <c:pt idx="201">
                  <c:v>15.7</c:v>
                </c:pt>
                <c:pt idx="202">
                  <c:v>14.8</c:v>
                </c:pt>
                <c:pt idx="203">
                  <c:v>15.6</c:v>
                </c:pt>
                <c:pt idx="204">
                  <c:v>13.9</c:v>
                </c:pt>
                <c:pt idx="205">
                  <c:v>13.7</c:v>
                </c:pt>
                <c:pt idx="206">
                  <c:v>14.4</c:v>
                </c:pt>
                <c:pt idx="207">
                  <c:v>17.399999999999999</c:v>
                </c:pt>
                <c:pt idx="208">
                  <c:v>14.5</c:v>
                </c:pt>
                <c:pt idx="209">
                  <c:v>15.1</c:v>
                </c:pt>
                <c:pt idx="210">
                  <c:v>12.9</c:v>
                </c:pt>
                <c:pt idx="211">
                  <c:v>14</c:v>
                </c:pt>
                <c:pt idx="212">
                  <c:v>11.8</c:v>
                </c:pt>
                <c:pt idx="213">
                  <c:v>15.3</c:v>
                </c:pt>
                <c:pt idx="214">
                  <c:v>13.9</c:v>
                </c:pt>
                <c:pt idx="215">
                  <c:v>16</c:v>
                </c:pt>
                <c:pt idx="216">
                  <c:v>16.3</c:v>
                </c:pt>
                <c:pt idx="217">
                  <c:v>16.100000000000001</c:v>
                </c:pt>
                <c:pt idx="218">
                  <c:v>15.1</c:v>
                </c:pt>
                <c:pt idx="219">
                  <c:v>15.2</c:v>
                </c:pt>
                <c:pt idx="220">
                  <c:v>15.3</c:v>
                </c:pt>
                <c:pt idx="221">
                  <c:v>15.6</c:v>
                </c:pt>
                <c:pt idx="222">
                  <c:v>13.6</c:v>
                </c:pt>
                <c:pt idx="223">
                  <c:v>16.399999999999999</c:v>
                </c:pt>
                <c:pt idx="224">
                  <c:v>16.2</c:v>
                </c:pt>
                <c:pt idx="225">
                  <c:v>12.3</c:v>
                </c:pt>
                <c:pt idx="226">
                  <c:v>13.2</c:v>
                </c:pt>
                <c:pt idx="227">
                  <c:v>15.3</c:v>
                </c:pt>
                <c:pt idx="228">
                  <c:v>16</c:v>
                </c:pt>
                <c:pt idx="229">
                  <c:v>14.5</c:v>
                </c:pt>
                <c:pt idx="230">
                  <c:v>14.6</c:v>
                </c:pt>
                <c:pt idx="231">
                  <c:v>16.7</c:v>
                </c:pt>
                <c:pt idx="232">
                  <c:v>16.8</c:v>
                </c:pt>
                <c:pt idx="233">
                  <c:v>15.2</c:v>
                </c:pt>
                <c:pt idx="234">
                  <c:v>15.4</c:v>
                </c:pt>
                <c:pt idx="235">
                  <c:v>13.4</c:v>
                </c:pt>
                <c:pt idx="236">
                  <c:v>15.8</c:v>
                </c:pt>
                <c:pt idx="237">
                  <c:v>14.2</c:v>
                </c:pt>
                <c:pt idx="238">
                  <c:v>16.2</c:v>
                </c:pt>
                <c:pt idx="239">
                  <c:v>15.6</c:v>
                </c:pt>
                <c:pt idx="240">
                  <c:v>14.4</c:v>
                </c:pt>
                <c:pt idx="241">
                  <c:v>14.6</c:v>
                </c:pt>
                <c:pt idx="242">
                  <c:v>15.2</c:v>
                </c:pt>
                <c:pt idx="243">
                  <c:v>15.2</c:v>
                </c:pt>
                <c:pt idx="244">
                  <c:v>12.8</c:v>
                </c:pt>
                <c:pt idx="245">
                  <c:v>14.1</c:v>
                </c:pt>
                <c:pt idx="246">
                  <c:v>13.5</c:v>
                </c:pt>
                <c:pt idx="247">
                  <c:v>15</c:v>
                </c:pt>
                <c:pt idx="248">
                  <c:v>14.8</c:v>
                </c:pt>
                <c:pt idx="249">
                  <c:v>16</c:v>
                </c:pt>
                <c:pt idx="250">
                  <c:v>16.5</c:v>
                </c:pt>
                <c:pt idx="251">
                  <c:v>15.6</c:v>
                </c:pt>
                <c:pt idx="252">
                  <c:v>16.100000000000001</c:v>
                </c:pt>
                <c:pt idx="253">
                  <c:v>13.6</c:v>
                </c:pt>
                <c:pt idx="254">
                  <c:v>14.7</c:v>
                </c:pt>
                <c:pt idx="255">
                  <c:v>16.100000000000001</c:v>
                </c:pt>
                <c:pt idx="256">
                  <c:v>15.4</c:v>
                </c:pt>
                <c:pt idx="257">
                  <c:v>14.4</c:v>
                </c:pt>
                <c:pt idx="258">
                  <c:v>16.600000000000001</c:v>
                </c:pt>
                <c:pt idx="259">
                  <c:v>15.3</c:v>
                </c:pt>
                <c:pt idx="260">
                  <c:v>14.9</c:v>
                </c:pt>
                <c:pt idx="261">
                  <c:v>15.4</c:v>
                </c:pt>
                <c:pt idx="262">
                  <c:v>12.2</c:v>
                </c:pt>
                <c:pt idx="263">
                  <c:v>14.7</c:v>
                </c:pt>
                <c:pt idx="264">
                  <c:v>16.3</c:v>
                </c:pt>
                <c:pt idx="265">
                  <c:v>14.1</c:v>
                </c:pt>
                <c:pt idx="266">
                  <c:v>15.2</c:v>
                </c:pt>
                <c:pt idx="267">
                  <c:v>14.7</c:v>
                </c:pt>
                <c:pt idx="268">
                  <c:v>15.3</c:v>
                </c:pt>
                <c:pt idx="269">
                  <c:v>17.7</c:v>
                </c:pt>
                <c:pt idx="270">
                  <c:v>14</c:v>
                </c:pt>
                <c:pt idx="271">
                  <c:v>15.8</c:v>
                </c:pt>
                <c:pt idx="272">
                  <c:v>14.6</c:v>
                </c:pt>
                <c:pt idx="273">
                  <c:v>14.6</c:v>
                </c:pt>
                <c:pt idx="274">
                  <c:v>14</c:v>
                </c:pt>
                <c:pt idx="275">
                  <c:v>14.7</c:v>
                </c:pt>
                <c:pt idx="276">
                  <c:v>12.9</c:v>
                </c:pt>
                <c:pt idx="277">
                  <c:v>14.6</c:v>
                </c:pt>
                <c:pt idx="278">
                  <c:v>14.5</c:v>
                </c:pt>
                <c:pt idx="279">
                  <c:v>12.8</c:v>
                </c:pt>
                <c:pt idx="280">
                  <c:v>14.4</c:v>
                </c:pt>
                <c:pt idx="281">
                  <c:v>16.100000000000001</c:v>
                </c:pt>
                <c:pt idx="282">
                  <c:v>14.5</c:v>
                </c:pt>
                <c:pt idx="283">
                  <c:v>14.7</c:v>
                </c:pt>
                <c:pt idx="284">
                  <c:v>15.1</c:v>
                </c:pt>
                <c:pt idx="285">
                  <c:v>13.6</c:v>
                </c:pt>
                <c:pt idx="286">
                  <c:v>15.7</c:v>
                </c:pt>
                <c:pt idx="287">
                  <c:v>15.5</c:v>
                </c:pt>
                <c:pt idx="288">
                  <c:v>13.8</c:v>
                </c:pt>
                <c:pt idx="289">
                  <c:v>16.100000000000001</c:v>
                </c:pt>
                <c:pt idx="290">
                  <c:v>15.6</c:v>
                </c:pt>
                <c:pt idx="291">
                  <c:v>14.2</c:v>
                </c:pt>
                <c:pt idx="292">
                  <c:v>16</c:v>
                </c:pt>
                <c:pt idx="293">
                  <c:v>15.4</c:v>
                </c:pt>
                <c:pt idx="294">
                  <c:v>15.5</c:v>
                </c:pt>
                <c:pt idx="295">
                  <c:v>13.4</c:v>
                </c:pt>
                <c:pt idx="296">
                  <c:v>14.6</c:v>
                </c:pt>
                <c:pt idx="297">
                  <c:v>16</c:v>
                </c:pt>
                <c:pt idx="298">
                  <c:v>16.3</c:v>
                </c:pt>
                <c:pt idx="299">
                  <c:v>15.9</c:v>
                </c:pt>
                <c:pt idx="300">
                  <c:v>14.3</c:v>
                </c:pt>
                <c:pt idx="301">
                  <c:v>14.7</c:v>
                </c:pt>
                <c:pt idx="302">
                  <c:v>15.9</c:v>
                </c:pt>
                <c:pt idx="303">
                  <c:v>15.8</c:v>
                </c:pt>
                <c:pt idx="304">
                  <c:v>14.9</c:v>
                </c:pt>
                <c:pt idx="305">
                  <c:v>16.8</c:v>
                </c:pt>
                <c:pt idx="306">
                  <c:v>15.4</c:v>
                </c:pt>
                <c:pt idx="307">
                  <c:v>14.3</c:v>
                </c:pt>
                <c:pt idx="308">
                  <c:v>16.5</c:v>
                </c:pt>
                <c:pt idx="309">
                  <c:v>13.6</c:v>
                </c:pt>
                <c:pt idx="310">
                  <c:v>16.600000000000001</c:v>
                </c:pt>
                <c:pt idx="311">
                  <c:v>14.7</c:v>
                </c:pt>
                <c:pt idx="312">
                  <c:v>14.7</c:v>
                </c:pt>
                <c:pt idx="313">
                  <c:v>14.3</c:v>
                </c:pt>
                <c:pt idx="314">
                  <c:v>13.5</c:v>
                </c:pt>
                <c:pt idx="315">
                  <c:v>15</c:v>
                </c:pt>
                <c:pt idx="316">
                  <c:v>16</c:v>
                </c:pt>
                <c:pt idx="317">
                  <c:v>14.6</c:v>
                </c:pt>
                <c:pt idx="318">
                  <c:v>15.2</c:v>
                </c:pt>
                <c:pt idx="319">
                  <c:v>14</c:v>
                </c:pt>
                <c:pt idx="320">
                  <c:v>14</c:v>
                </c:pt>
                <c:pt idx="321">
                  <c:v>14.8</c:v>
                </c:pt>
                <c:pt idx="322">
                  <c:v>13.1</c:v>
                </c:pt>
                <c:pt idx="323">
                  <c:v>14.4</c:v>
                </c:pt>
                <c:pt idx="324">
                  <c:v>13.8</c:v>
                </c:pt>
                <c:pt idx="325">
                  <c:v>13.7</c:v>
                </c:pt>
                <c:pt idx="326">
                  <c:v>15.7</c:v>
                </c:pt>
                <c:pt idx="327">
                  <c:v>12.7</c:v>
                </c:pt>
                <c:pt idx="328">
                  <c:v>14.9</c:v>
                </c:pt>
                <c:pt idx="329">
                  <c:v>15.3</c:v>
                </c:pt>
                <c:pt idx="330">
                  <c:v>13.6</c:v>
                </c:pt>
                <c:pt idx="331">
                  <c:v>15</c:v>
                </c:pt>
                <c:pt idx="332">
                  <c:v>14.7</c:v>
                </c:pt>
                <c:pt idx="333">
                  <c:v>12.9</c:v>
                </c:pt>
                <c:pt idx="334">
                  <c:v>14.9</c:v>
                </c:pt>
                <c:pt idx="335">
                  <c:v>14.8</c:v>
                </c:pt>
                <c:pt idx="336">
                  <c:v>15.6</c:v>
                </c:pt>
                <c:pt idx="337">
                  <c:v>14</c:v>
                </c:pt>
                <c:pt idx="338">
                  <c:v>16.7</c:v>
                </c:pt>
                <c:pt idx="339">
                  <c:v>13.5</c:v>
                </c:pt>
                <c:pt idx="340">
                  <c:v>13.7</c:v>
                </c:pt>
                <c:pt idx="341">
                  <c:v>13.9</c:v>
                </c:pt>
                <c:pt idx="342">
                  <c:v>13</c:v>
                </c:pt>
                <c:pt idx="343">
                  <c:v>15.8</c:v>
                </c:pt>
                <c:pt idx="344">
                  <c:v>14.4</c:v>
                </c:pt>
                <c:pt idx="345">
                  <c:v>14.6</c:v>
                </c:pt>
                <c:pt idx="346">
                  <c:v>14.4</c:v>
                </c:pt>
                <c:pt idx="347">
                  <c:v>11.9</c:v>
                </c:pt>
                <c:pt idx="348">
                  <c:v>15.6</c:v>
                </c:pt>
                <c:pt idx="349">
                  <c:v>14.2</c:v>
                </c:pt>
                <c:pt idx="350">
                  <c:v>14.5</c:v>
                </c:pt>
                <c:pt idx="351">
                  <c:v>13.3</c:v>
                </c:pt>
                <c:pt idx="352">
                  <c:v>13.4</c:v>
                </c:pt>
                <c:pt idx="353">
                  <c:v>15.3</c:v>
                </c:pt>
                <c:pt idx="354">
                  <c:v>15</c:v>
                </c:pt>
                <c:pt idx="355">
                  <c:v>13.7</c:v>
                </c:pt>
                <c:pt idx="356">
                  <c:v>14.1</c:v>
                </c:pt>
                <c:pt idx="357">
                  <c:v>15.4</c:v>
                </c:pt>
                <c:pt idx="358">
                  <c:v>13.8</c:v>
                </c:pt>
                <c:pt idx="359">
                  <c:v>13.7</c:v>
                </c:pt>
                <c:pt idx="360">
                  <c:v>12.6</c:v>
                </c:pt>
                <c:pt idx="361">
                  <c:v>12.1</c:v>
                </c:pt>
                <c:pt idx="362">
                  <c:v>14.4</c:v>
                </c:pt>
                <c:pt idx="363">
                  <c:v>15</c:v>
                </c:pt>
                <c:pt idx="364">
                  <c:v>14.2</c:v>
                </c:pt>
                <c:pt idx="365">
                  <c:v>15.5</c:v>
                </c:pt>
                <c:pt idx="366">
                  <c:v>15</c:v>
                </c:pt>
                <c:pt idx="367">
                  <c:v>17.3</c:v>
                </c:pt>
                <c:pt idx="368">
                  <c:v>15.9</c:v>
                </c:pt>
                <c:pt idx="369">
                  <c:v>14.8</c:v>
                </c:pt>
                <c:pt idx="370">
                  <c:v>14.2</c:v>
                </c:pt>
                <c:pt idx="371">
                  <c:v>14.3</c:v>
                </c:pt>
                <c:pt idx="372">
                  <c:v>16.2</c:v>
                </c:pt>
                <c:pt idx="373">
                  <c:v>14</c:v>
                </c:pt>
                <c:pt idx="374">
                  <c:v>12.9</c:v>
                </c:pt>
                <c:pt idx="375">
                  <c:v>14.6</c:v>
                </c:pt>
                <c:pt idx="376">
                  <c:v>14.7</c:v>
                </c:pt>
                <c:pt idx="377">
                  <c:v>16.2</c:v>
                </c:pt>
                <c:pt idx="378">
                  <c:v>13.6</c:v>
                </c:pt>
                <c:pt idx="379">
                  <c:v>14.1</c:v>
                </c:pt>
                <c:pt idx="380">
                  <c:v>15.2</c:v>
                </c:pt>
                <c:pt idx="381">
                  <c:v>16.8</c:v>
                </c:pt>
                <c:pt idx="382">
                  <c:v>13.8</c:v>
                </c:pt>
                <c:pt idx="383">
                  <c:v>17.399999999999999</c:v>
                </c:pt>
                <c:pt idx="384">
                  <c:v>15.8</c:v>
                </c:pt>
                <c:pt idx="385">
                  <c:v>15.7</c:v>
                </c:pt>
                <c:pt idx="386">
                  <c:v>14.3</c:v>
                </c:pt>
                <c:pt idx="387">
                  <c:v>15.2</c:v>
                </c:pt>
                <c:pt idx="388">
                  <c:v>15.4</c:v>
                </c:pt>
                <c:pt idx="389">
                  <c:v>14.2</c:v>
                </c:pt>
                <c:pt idx="390">
                  <c:v>15.2</c:v>
                </c:pt>
                <c:pt idx="391">
                  <c:v>15.5</c:v>
                </c:pt>
                <c:pt idx="392">
                  <c:v>16.2</c:v>
                </c:pt>
                <c:pt idx="393">
                  <c:v>14.3</c:v>
                </c:pt>
                <c:pt idx="394">
                  <c:v>15.4</c:v>
                </c:pt>
                <c:pt idx="395">
                  <c:v>13.4</c:v>
                </c:pt>
                <c:pt idx="396">
                  <c:v>14.5</c:v>
                </c:pt>
                <c:pt idx="397">
                  <c:v>14.9</c:v>
                </c:pt>
                <c:pt idx="398">
                  <c:v>16.3</c:v>
                </c:pt>
                <c:pt idx="399">
                  <c:v>13.8</c:v>
                </c:pt>
                <c:pt idx="400">
                  <c:v>14.3</c:v>
                </c:pt>
                <c:pt idx="401">
                  <c:v>16.100000000000001</c:v>
                </c:pt>
                <c:pt idx="402">
                  <c:v>16.5</c:v>
                </c:pt>
                <c:pt idx="403">
                  <c:v>14.6</c:v>
                </c:pt>
                <c:pt idx="404">
                  <c:v>15.4</c:v>
                </c:pt>
                <c:pt idx="405">
                  <c:v>15.6</c:v>
                </c:pt>
                <c:pt idx="406">
                  <c:v>13.5</c:v>
                </c:pt>
                <c:pt idx="407">
                  <c:v>13.1</c:v>
                </c:pt>
                <c:pt idx="408">
                  <c:v>15.2</c:v>
                </c:pt>
                <c:pt idx="409">
                  <c:v>16.399999999999999</c:v>
                </c:pt>
                <c:pt idx="410">
                  <c:v>13</c:v>
                </c:pt>
                <c:pt idx="411">
                  <c:v>14.4</c:v>
                </c:pt>
                <c:pt idx="412">
                  <c:v>15.3</c:v>
                </c:pt>
                <c:pt idx="413">
                  <c:v>14.7</c:v>
                </c:pt>
                <c:pt idx="414">
                  <c:v>15.8</c:v>
                </c:pt>
                <c:pt idx="415">
                  <c:v>15</c:v>
                </c:pt>
                <c:pt idx="416">
                  <c:v>14.7</c:v>
                </c:pt>
                <c:pt idx="417">
                  <c:v>15.2</c:v>
                </c:pt>
                <c:pt idx="418">
                  <c:v>13.8</c:v>
                </c:pt>
                <c:pt idx="419">
                  <c:v>16.8</c:v>
                </c:pt>
                <c:pt idx="420">
                  <c:v>15.8</c:v>
                </c:pt>
                <c:pt idx="421">
                  <c:v>15.4</c:v>
                </c:pt>
                <c:pt idx="422">
                  <c:v>13.5</c:v>
                </c:pt>
                <c:pt idx="423">
                  <c:v>13.9</c:v>
                </c:pt>
                <c:pt idx="424">
                  <c:v>13.6</c:v>
                </c:pt>
                <c:pt idx="425">
                  <c:v>13.6</c:v>
                </c:pt>
                <c:pt idx="426">
                  <c:v>15.4</c:v>
                </c:pt>
                <c:pt idx="427">
                  <c:v>13.6</c:v>
                </c:pt>
                <c:pt idx="428">
                  <c:v>15.2</c:v>
                </c:pt>
                <c:pt idx="429">
                  <c:v>14.6</c:v>
                </c:pt>
                <c:pt idx="430">
                  <c:v>13.8</c:v>
                </c:pt>
                <c:pt idx="431">
                  <c:v>15.2</c:v>
                </c:pt>
                <c:pt idx="432">
                  <c:v>16.600000000000001</c:v>
                </c:pt>
                <c:pt idx="433">
                  <c:v>15</c:v>
                </c:pt>
                <c:pt idx="434">
                  <c:v>14.1</c:v>
                </c:pt>
                <c:pt idx="435">
                  <c:v>15.9</c:v>
                </c:pt>
                <c:pt idx="436">
                  <c:v>14.8</c:v>
                </c:pt>
                <c:pt idx="437">
                  <c:v>15.3</c:v>
                </c:pt>
                <c:pt idx="438">
                  <c:v>14.2</c:v>
                </c:pt>
                <c:pt idx="439">
                  <c:v>16.100000000000001</c:v>
                </c:pt>
                <c:pt idx="440">
                  <c:v>14.5</c:v>
                </c:pt>
                <c:pt idx="441">
                  <c:v>14</c:v>
                </c:pt>
                <c:pt idx="442">
                  <c:v>15.1</c:v>
                </c:pt>
                <c:pt idx="443">
                  <c:v>16.600000000000001</c:v>
                </c:pt>
                <c:pt idx="444">
                  <c:v>14.1</c:v>
                </c:pt>
                <c:pt idx="445">
                  <c:v>12.9</c:v>
                </c:pt>
                <c:pt idx="446">
                  <c:v>13.3</c:v>
                </c:pt>
                <c:pt idx="447">
                  <c:v>14.6</c:v>
                </c:pt>
                <c:pt idx="448">
                  <c:v>13.2</c:v>
                </c:pt>
                <c:pt idx="449">
                  <c:v>14</c:v>
                </c:pt>
                <c:pt idx="450">
                  <c:v>15.8</c:v>
                </c:pt>
                <c:pt idx="451">
                  <c:v>15.9</c:v>
                </c:pt>
                <c:pt idx="452">
                  <c:v>14.7</c:v>
                </c:pt>
                <c:pt idx="453">
                  <c:v>14.7</c:v>
                </c:pt>
                <c:pt idx="454">
                  <c:v>13.6</c:v>
                </c:pt>
                <c:pt idx="455">
                  <c:v>13.1</c:v>
                </c:pt>
                <c:pt idx="456">
                  <c:v>14.9</c:v>
                </c:pt>
                <c:pt idx="457">
                  <c:v>15.2</c:v>
                </c:pt>
                <c:pt idx="458">
                  <c:v>14.3</c:v>
                </c:pt>
                <c:pt idx="459">
                  <c:v>13.4</c:v>
                </c:pt>
                <c:pt idx="460">
                  <c:v>14.1</c:v>
                </c:pt>
                <c:pt idx="461">
                  <c:v>16.600000000000001</c:v>
                </c:pt>
                <c:pt idx="462">
                  <c:v>16.3</c:v>
                </c:pt>
                <c:pt idx="463">
                  <c:v>14.8</c:v>
                </c:pt>
                <c:pt idx="464">
                  <c:v>15.5</c:v>
                </c:pt>
                <c:pt idx="465">
                  <c:v>16.100000000000001</c:v>
                </c:pt>
                <c:pt idx="466">
                  <c:v>14.6</c:v>
                </c:pt>
                <c:pt idx="467">
                  <c:v>14.5</c:v>
                </c:pt>
                <c:pt idx="468">
                  <c:v>14.6</c:v>
                </c:pt>
                <c:pt idx="469">
                  <c:v>13.4</c:v>
                </c:pt>
                <c:pt idx="470">
                  <c:v>13.6</c:v>
                </c:pt>
                <c:pt idx="471">
                  <c:v>16.5</c:v>
                </c:pt>
                <c:pt idx="472">
                  <c:v>16.100000000000001</c:v>
                </c:pt>
                <c:pt idx="473">
                  <c:v>15.1</c:v>
                </c:pt>
                <c:pt idx="474">
                  <c:v>13.6</c:v>
                </c:pt>
                <c:pt idx="475">
                  <c:v>16.600000000000001</c:v>
                </c:pt>
                <c:pt idx="476">
                  <c:v>15.2</c:v>
                </c:pt>
                <c:pt idx="477">
                  <c:v>16.899999999999999</c:v>
                </c:pt>
                <c:pt idx="478">
                  <c:v>12.8</c:v>
                </c:pt>
                <c:pt idx="479">
                  <c:v>14.1</c:v>
                </c:pt>
                <c:pt idx="480">
                  <c:v>16.600000000000001</c:v>
                </c:pt>
                <c:pt idx="481">
                  <c:v>16.2</c:v>
                </c:pt>
                <c:pt idx="482">
                  <c:v>15.9</c:v>
                </c:pt>
                <c:pt idx="483">
                  <c:v>14.3</c:v>
                </c:pt>
                <c:pt idx="484">
                  <c:v>14.8</c:v>
                </c:pt>
                <c:pt idx="485">
                  <c:v>14.9</c:v>
                </c:pt>
                <c:pt idx="486">
                  <c:v>14.4</c:v>
                </c:pt>
                <c:pt idx="487">
                  <c:v>14.1</c:v>
                </c:pt>
                <c:pt idx="488">
                  <c:v>15.2</c:v>
                </c:pt>
                <c:pt idx="489">
                  <c:v>14.2</c:v>
                </c:pt>
                <c:pt idx="490">
                  <c:v>15.5</c:v>
                </c:pt>
                <c:pt idx="491">
                  <c:v>15.1</c:v>
                </c:pt>
                <c:pt idx="492">
                  <c:v>13.9</c:v>
                </c:pt>
                <c:pt idx="493">
                  <c:v>14.9</c:v>
                </c:pt>
                <c:pt idx="494">
                  <c:v>14.4</c:v>
                </c:pt>
                <c:pt idx="495">
                  <c:v>12.3</c:v>
                </c:pt>
                <c:pt idx="496">
                  <c:v>13.9</c:v>
                </c:pt>
                <c:pt idx="497">
                  <c:v>14.5</c:v>
                </c:pt>
                <c:pt idx="498">
                  <c:v>12.5</c:v>
                </c:pt>
                <c:pt idx="499">
                  <c:v>14.3</c:v>
                </c:pt>
                <c:pt idx="500">
                  <c:v>15</c:v>
                </c:pt>
                <c:pt idx="501">
                  <c:v>15</c:v>
                </c:pt>
                <c:pt idx="502">
                  <c:v>16.899999999999999</c:v>
                </c:pt>
                <c:pt idx="503">
                  <c:v>15.6</c:v>
                </c:pt>
                <c:pt idx="504">
                  <c:v>15</c:v>
                </c:pt>
                <c:pt idx="505">
                  <c:v>14.4</c:v>
                </c:pt>
                <c:pt idx="506">
                  <c:v>13.7</c:v>
                </c:pt>
                <c:pt idx="507">
                  <c:v>16.2</c:v>
                </c:pt>
                <c:pt idx="508">
                  <c:v>13.9</c:v>
                </c:pt>
                <c:pt idx="509">
                  <c:v>15.6</c:v>
                </c:pt>
                <c:pt idx="510">
                  <c:v>13.4</c:v>
                </c:pt>
                <c:pt idx="511">
                  <c:v>16.5</c:v>
                </c:pt>
                <c:pt idx="512">
                  <c:v>14.9</c:v>
                </c:pt>
                <c:pt idx="513">
                  <c:v>15.6</c:v>
                </c:pt>
                <c:pt idx="514">
                  <c:v>14.5</c:v>
                </c:pt>
                <c:pt idx="515">
                  <c:v>16.3</c:v>
                </c:pt>
                <c:pt idx="516">
                  <c:v>15</c:v>
                </c:pt>
                <c:pt idx="517">
                  <c:v>15.9</c:v>
                </c:pt>
                <c:pt idx="518">
                  <c:v>15.1</c:v>
                </c:pt>
                <c:pt idx="519">
                  <c:v>15.6</c:v>
                </c:pt>
                <c:pt idx="520">
                  <c:v>15.1</c:v>
                </c:pt>
                <c:pt idx="521">
                  <c:v>15.3</c:v>
                </c:pt>
                <c:pt idx="522">
                  <c:v>16.2</c:v>
                </c:pt>
                <c:pt idx="523">
                  <c:v>14.8</c:v>
                </c:pt>
                <c:pt idx="524">
                  <c:v>15.8</c:v>
                </c:pt>
                <c:pt idx="525">
                  <c:v>14.8</c:v>
                </c:pt>
                <c:pt idx="526">
                  <c:v>16.5</c:v>
                </c:pt>
                <c:pt idx="527">
                  <c:v>15.3</c:v>
                </c:pt>
                <c:pt idx="528">
                  <c:v>15.2</c:v>
                </c:pt>
                <c:pt idx="529">
                  <c:v>13.2</c:v>
                </c:pt>
                <c:pt idx="530">
                  <c:v>15.5</c:v>
                </c:pt>
                <c:pt idx="531">
                  <c:v>13.9</c:v>
                </c:pt>
                <c:pt idx="532">
                  <c:v>14.2</c:v>
                </c:pt>
                <c:pt idx="533">
                  <c:v>14.3</c:v>
                </c:pt>
                <c:pt idx="534">
                  <c:v>12.9</c:v>
                </c:pt>
                <c:pt idx="535">
                  <c:v>15.2</c:v>
                </c:pt>
                <c:pt idx="536">
                  <c:v>17.2</c:v>
                </c:pt>
                <c:pt idx="537">
                  <c:v>13.8</c:v>
                </c:pt>
                <c:pt idx="538">
                  <c:v>13.8</c:v>
                </c:pt>
                <c:pt idx="539">
                  <c:v>16.100000000000001</c:v>
                </c:pt>
                <c:pt idx="540">
                  <c:v>14.1</c:v>
                </c:pt>
                <c:pt idx="541">
                  <c:v>14.5</c:v>
                </c:pt>
                <c:pt idx="542">
                  <c:v>13.2</c:v>
                </c:pt>
                <c:pt idx="543">
                  <c:v>14.5</c:v>
                </c:pt>
                <c:pt idx="544">
                  <c:v>14.9</c:v>
                </c:pt>
                <c:pt idx="545">
                  <c:v>15.2</c:v>
                </c:pt>
                <c:pt idx="546">
                  <c:v>14.6</c:v>
                </c:pt>
                <c:pt idx="547">
                  <c:v>15.7</c:v>
                </c:pt>
                <c:pt idx="548">
                  <c:v>15.6</c:v>
                </c:pt>
                <c:pt idx="549">
                  <c:v>16.899999999999999</c:v>
                </c:pt>
                <c:pt idx="550">
                  <c:v>15.1</c:v>
                </c:pt>
                <c:pt idx="551">
                  <c:v>14.7</c:v>
                </c:pt>
                <c:pt idx="552">
                  <c:v>14.6</c:v>
                </c:pt>
                <c:pt idx="553">
                  <c:v>14.4</c:v>
                </c:pt>
                <c:pt idx="554">
                  <c:v>15.3</c:v>
                </c:pt>
                <c:pt idx="555">
                  <c:v>15.9</c:v>
                </c:pt>
                <c:pt idx="556">
                  <c:v>14.4</c:v>
                </c:pt>
                <c:pt idx="557">
                  <c:v>14.3</c:v>
                </c:pt>
                <c:pt idx="558">
                  <c:v>13.8</c:v>
                </c:pt>
                <c:pt idx="559">
                  <c:v>14.4</c:v>
                </c:pt>
                <c:pt idx="560">
                  <c:v>14.4</c:v>
                </c:pt>
                <c:pt idx="561">
                  <c:v>15.4</c:v>
                </c:pt>
                <c:pt idx="562">
                  <c:v>14</c:v>
                </c:pt>
                <c:pt idx="563">
                  <c:v>15.2</c:v>
                </c:pt>
                <c:pt idx="564">
                  <c:v>14.1</c:v>
                </c:pt>
                <c:pt idx="565">
                  <c:v>14.4</c:v>
                </c:pt>
                <c:pt idx="566">
                  <c:v>14.3</c:v>
                </c:pt>
                <c:pt idx="567">
                  <c:v>15.5</c:v>
                </c:pt>
                <c:pt idx="568">
                  <c:v>15</c:v>
                </c:pt>
                <c:pt idx="569">
                  <c:v>13.2</c:v>
                </c:pt>
                <c:pt idx="570">
                  <c:v>15.4</c:v>
                </c:pt>
                <c:pt idx="571">
                  <c:v>14.1</c:v>
                </c:pt>
                <c:pt idx="572">
                  <c:v>15.7</c:v>
                </c:pt>
                <c:pt idx="573">
                  <c:v>14.1</c:v>
                </c:pt>
                <c:pt idx="574">
                  <c:v>13.4</c:v>
                </c:pt>
                <c:pt idx="575">
                  <c:v>14.9</c:v>
                </c:pt>
                <c:pt idx="576">
                  <c:v>14.5</c:v>
                </c:pt>
                <c:pt idx="577">
                  <c:v>14.5</c:v>
                </c:pt>
                <c:pt idx="578">
                  <c:v>15.1</c:v>
                </c:pt>
                <c:pt idx="579">
                  <c:v>16</c:v>
                </c:pt>
                <c:pt idx="580">
                  <c:v>15.4</c:v>
                </c:pt>
                <c:pt idx="581">
                  <c:v>14.8</c:v>
                </c:pt>
                <c:pt idx="582">
                  <c:v>15.5</c:v>
                </c:pt>
                <c:pt idx="583">
                  <c:v>15.3</c:v>
                </c:pt>
                <c:pt idx="584">
                  <c:v>14.5</c:v>
                </c:pt>
                <c:pt idx="585">
                  <c:v>14.4</c:v>
                </c:pt>
                <c:pt idx="586">
                  <c:v>15.8</c:v>
                </c:pt>
                <c:pt idx="587">
                  <c:v>13.4</c:v>
                </c:pt>
                <c:pt idx="588">
                  <c:v>14.2</c:v>
                </c:pt>
                <c:pt idx="589">
                  <c:v>16</c:v>
                </c:pt>
                <c:pt idx="590">
                  <c:v>14.7</c:v>
                </c:pt>
                <c:pt idx="591">
                  <c:v>15.6</c:v>
                </c:pt>
                <c:pt idx="592">
                  <c:v>15.2</c:v>
                </c:pt>
                <c:pt idx="593">
                  <c:v>17</c:v>
                </c:pt>
                <c:pt idx="594">
                  <c:v>14.5</c:v>
                </c:pt>
                <c:pt idx="595">
                  <c:v>13.5</c:v>
                </c:pt>
                <c:pt idx="596">
                  <c:v>13.7</c:v>
                </c:pt>
                <c:pt idx="597">
                  <c:v>16.399999999999999</c:v>
                </c:pt>
                <c:pt idx="598">
                  <c:v>15.4</c:v>
                </c:pt>
                <c:pt idx="599">
                  <c:v>15.6</c:v>
                </c:pt>
                <c:pt idx="600">
                  <c:v>14.9</c:v>
                </c:pt>
                <c:pt idx="601">
                  <c:v>16.100000000000001</c:v>
                </c:pt>
                <c:pt idx="602">
                  <c:v>15.7</c:v>
                </c:pt>
                <c:pt idx="603">
                  <c:v>14.7</c:v>
                </c:pt>
                <c:pt idx="604">
                  <c:v>13.6</c:v>
                </c:pt>
                <c:pt idx="605">
                  <c:v>12.6</c:v>
                </c:pt>
                <c:pt idx="606">
                  <c:v>14.7</c:v>
                </c:pt>
                <c:pt idx="607">
                  <c:v>15.1</c:v>
                </c:pt>
                <c:pt idx="608">
                  <c:v>14.4</c:v>
                </c:pt>
                <c:pt idx="609">
                  <c:v>14.8</c:v>
                </c:pt>
                <c:pt idx="610">
                  <c:v>14.4</c:v>
                </c:pt>
                <c:pt idx="611">
                  <c:v>16.600000000000001</c:v>
                </c:pt>
                <c:pt idx="612">
                  <c:v>12.5</c:v>
                </c:pt>
                <c:pt idx="613">
                  <c:v>13.1</c:v>
                </c:pt>
                <c:pt idx="614">
                  <c:v>12.7</c:v>
                </c:pt>
                <c:pt idx="615">
                  <c:v>16.5</c:v>
                </c:pt>
                <c:pt idx="616">
                  <c:v>15.3</c:v>
                </c:pt>
                <c:pt idx="617">
                  <c:v>15.7</c:v>
                </c:pt>
                <c:pt idx="618">
                  <c:v>14.3</c:v>
                </c:pt>
                <c:pt idx="619">
                  <c:v>14.8</c:v>
                </c:pt>
                <c:pt idx="620">
                  <c:v>13.6</c:v>
                </c:pt>
                <c:pt idx="621">
                  <c:v>13.1</c:v>
                </c:pt>
                <c:pt idx="622">
                  <c:v>13.8</c:v>
                </c:pt>
                <c:pt idx="623">
                  <c:v>13.4</c:v>
                </c:pt>
                <c:pt idx="624">
                  <c:v>14.7</c:v>
                </c:pt>
                <c:pt idx="625">
                  <c:v>14</c:v>
                </c:pt>
                <c:pt idx="626">
                  <c:v>14.6</c:v>
                </c:pt>
                <c:pt idx="627">
                  <c:v>14.4</c:v>
                </c:pt>
                <c:pt idx="628">
                  <c:v>15.3</c:v>
                </c:pt>
                <c:pt idx="629">
                  <c:v>16.899999999999999</c:v>
                </c:pt>
                <c:pt idx="630">
                  <c:v>16.2</c:v>
                </c:pt>
                <c:pt idx="631">
                  <c:v>14.2</c:v>
                </c:pt>
                <c:pt idx="632">
                  <c:v>15.6</c:v>
                </c:pt>
                <c:pt idx="633">
                  <c:v>14.2</c:v>
                </c:pt>
                <c:pt idx="634">
                  <c:v>14.3</c:v>
                </c:pt>
                <c:pt idx="635">
                  <c:v>16.600000000000001</c:v>
                </c:pt>
                <c:pt idx="636">
                  <c:v>15.6</c:v>
                </c:pt>
                <c:pt idx="637">
                  <c:v>14.7</c:v>
                </c:pt>
                <c:pt idx="638">
                  <c:v>15.9</c:v>
                </c:pt>
                <c:pt idx="639">
                  <c:v>13.1</c:v>
                </c:pt>
                <c:pt idx="640">
                  <c:v>13.5</c:v>
                </c:pt>
                <c:pt idx="641">
                  <c:v>14.9</c:v>
                </c:pt>
                <c:pt idx="642">
                  <c:v>16.100000000000001</c:v>
                </c:pt>
                <c:pt idx="643">
                  <c:v>15.5</c:v>
                </c:pt>
                <c:pt idx="644">
                  <c:v>14.9</c:v>
                </c:pt>
                <c:pt idx="645">
                  <c:v>15.3</c:v>
                </c:pt>
                <c:pt idx="646">
                  <c:v>15.2</c:v>
                </c:pt>
                <c:pt idx="647">
                  <c:v>15.2</c:v>
                </c:pt>
                <c:pt idx="648">
                  <c:v>15.1</c:v>
                </c:pt>
                <c:pt idx="649">
                  <c:v>12.7</c:v>
                </c:pt>
                <c:pt idx="650">
                  <c:v>15.7</c:v>
                </c:pt>
                <c:pt idx="651">
                  <c:v>14</c:v>
                </c:pt>
                <c:pt idx="652">
                  <c:v>14.7</c:v>
                </c:pt>
                <c:pt idx="653">
                  <c:v>13.6</c:v>
                </c:pt>
                <c:pt idx="654">
                  <c:v>15.7</c:v>
                </c:pt>
                <c:pt idx="655">
                  <c:v>14</c:v>
                </c:pt>
                <c:pt idx="656">
                  <c:v>14.2</c:v>
                </c:pt>
                <c:pt idx="657">
                  <c:v>14.2</c:v>
                </c:pt>
                <c:pt idx="658">
                  <c:v>13.6</c:v>
                </c:pt>
                <c:pt idx="659">
                  <c:v>14</c:v>
                </c:pt>
                <c:pt idx="660">
                  <c:v>13.2</c:v>
                </c:pt>
                <c:pt idx="661">
                  <c:v>15.6</c:v>
                </c:pt>
                <c:pt idx="662">
                  <c:v>14.4</c:v>
                </c:pt>
                <c:pt idx="663">
                  <c:v>13.3</c:v>
                </c:pt>
                <c:pt idx="664">
                  <c:v>15.4</c:v>
                </c:pt>
                <c:pt idx="665">
                  <c:v>16.399999999999999</c:v>
                </c:pt>
                <c:pt idx="666">
                  <c:v>15</c:v>
                </c:pt>
                <c:pt idx="667">
                  <c:v>14.7</c:v>
                </c:pt>
                <c:pt idx="668">
                  <c:v>13.5</c:v>
                </c:pt>
                <c:pt idx="669">
                  <c:v>14.3</c:v>
                </c:pt>
                <c:pt idx="670">
                  <c:v>13.1</c:v>
                </c:pt>
                <c:pt idx="671">
                  <c:v>16.100000000000001</c:v>
                </c:pt>
                <c:pt idx="672">
                  <c:v>15.1</c:v>
                </c:pt>
                <c:pt idx="673">
                  <c:v>14.5</c:v>
                </c:pt>
                <c:pt idx="674">
                  <c:v>16.5</c:v>
                </c:pt>
                <c:pt idx="675">
                  <c:v>14.5</c:v>
                </c:pt>
                <c:pt idx="676">
                  <c:v>14.6</c:v>
                </c:pt>
                <c:pt idx="677">
                  <c:v>14.2</c:v>
                </c:pt>
                <c:pt idx="678">
                  <c:v>14.6</c:v>
                </c:pt>
                <c:pt idx="679">
                  <c:v>14.6</c:v>
                </c:pt>
                <c:pt idx="680">
                  <c:v>15.6</c:v>
                </c:pt>
                <c:pt idx="681">
                  <c:v>13.4</c:v>
                </c:pt>
                <c:pt idx="682">
                  <c:v>14.6</c:v>
                </c:pt>
                <c:pt idx="683">
                  <c:v>15.4</c:v>
                </c:pt>
                <c:pt idx="684">
                  <c:v>15.9</c:v>
                </c:pt>
                <c:pt idx="685">
                  <c:v>15.5</c:v>
                </c:pt>
                <c:pt idx="686">
                  <c:v>17</c:v>
                </c:pt>
                <c:pt idx="687">
                  <c:v>18.399999999999999</c:v>
                </c:pt>
                <c:pt idx="688">
                  <c:v>14.4</c:v>
                </c:pt>
                <c:pt idx="689">
                  <c:v>17.5</c:v>
                </c:pt>
                <c:pt idx="690">
                  <c:v>16.2</c:v>
                </c:pt>
                <c:pt idx="691">
                  <c:v>15.5</c:v>
                </c:pt>
                <c:pt idx="692">
                  <c:v>14.6</c:v>
                </c:pt>
                <c:pt idx="693">
                  <c:v>14.8</c:v>
                </c:pt>
                <c:pt idx="694">
                  <c:v>15.6</c:v>
                </c:pt>
                <c:pt idx="695">
                  <c:v>15.3</c:v>
                </c:pt>
                <c:pt idx="696">
                  <c:v>15.4</c:v>
                </c:pt>
                <c:pt idx="697">
                  <c:v>15.4</c:v>
                </c:pt>
                <c:pt idx="698">
                  <c:v>14.4</c:v>
                </c:pt>
                <c:pt idx="699">
                  <c:v>12.7</c:v>
                </c:pt>
                <c:pt idx="700">
                  <c:v>15.1</c:v>
                </c:pt>
                <c:pt idx="701">
                  <c:v>14.2</c:v>
                </c:pt>
                <c:pt idx="702">
                  <c:v>14.1</c:v>
                </c:pt>
                <c:pt idx="703">
                  <c:v>15.3</c:v>
                </c:pt>
                <c:pt idx="704">
                  <c:v>13.5</c:v>
                </c:pt>
                <c:pt idx="705">
                  <c:v>12.7</c:v>
                </c:pt>
                <c:pt idx="706">
                  <c:v>12.6</c:v>
                </c:pt>
                <c:pt idx="707">
                  <c:v>13</c:v>
                </c:pt>
                <c:pt idx="708">
                  <c:v>13.4</c:v>
                </c:pt>
                <c:pt idx="709">
                  <c:v>15.8</c:v>
                </c:pt>
                <c:pt idx="710">
                  <c:v>13.9</c:v>
                </c:pt>
                <c:pt idx="711">
                  <c:v>14.8</c:v>
                </c:pt>
                <c:pt idx="712">
                  <c:v>15.7</c:v>
                </c:pt>
                <c:pt idx="713">
                  <c:v>14.3</c:v>
                </c:pt>
                <c:pt idx="714">
                  <c:v>14.7</c:v>
                </c:pt>
                <c:pt idx="715">
                  <c:v>15.2</c:v>
                </c:pt>
                <c:pt idx="716">
                  <c:v>13.1</c:v>
                </c:pt>
                <c:pt idx="717">
                  <c:v>14.8</c:v>
                </c:pt>
                <c:pt idx="718">
                  <c:v>14.1</c:v>
                </c:pt>
                <c:pt idx="719">
                  <c:v>15.5</c:v>
                </c:pt>
                <c:pt idx="720">
                  <c:v>14.9</c:v>
                </c:pt>
                <c:pt idx="721">
                  <c:v>14.6</c:v>
                </c:pt>
                <c:pt idx="722">
                  <c:v>15.4</c:v>
                </c:pt>
                <c:pt idx="723">
                  <c:v>16.7</c:v>
                </c:pt>
                <c:pt idx="724">
                  <c:v>13.8</c:v>
                </c:pt>
                <c:pt idx="725">
                  <c:v>15.8</c:v>
                </c:pt>
                <c:pt idx="726">
                  <c:v>15.6</c:v>
                </c:pt>
                <c:pt idx="727">
                  <c:v>17</c:v>
                </c:pt>
                <c:pt idx="728">
                  <c:v>13.9</c:v>
                </c:pt>
                <c:pt idx="729">
                  <c:v>15.5</c:v>
                </c:pt>
                <c:pt idx="730">
                  <c:v>14.4</c:v>
                </c:pt>
                <c:pt idx="731">
                  <c:v>13.8</c:v>
                </c:pt>
                <c:pt idx="732">
                  <c:v>15.3</c:v>
                </c:pt>
                <c:pt idx="733">
                  <c:v>15.7</c:v>
                </c:pt>
                <c:pt idx="734">
                  <c:v>15.9</c:v>
                </c:pt>
                <c:pt idx="735">
                  <c:v>16.600000000000001</c:v>
                </c:pt>
                <c:pt idx="736">
                  <c:v>16</c:v>
                </c:pt>
                <c:pt idx="737">
                  <c:v>14.8</c:v>
                </c:pt>
                <c:pt idx="738">
                  <c:v>14.4</c:v>
                </c:pt>
                <c:pt idx="739">
                  <c:v>15.2</c:v>
                </c:pt>
                <c:pt idx="740">
                  <c:v>15.8</c:v>
                </c:pt>
                <c:pt idx="741">
                  <c:v>14.4</c:v>
                </c:pt>
                <c:pt idx="742">
                  <c:v>13.4</c:v>
                </c:pt>
                <c:pt idx="743">
                  <c:v>15.3</c:v>
                </c:pt>
              </c:numCache>
            </c:numRef>
          </c:xVal>
          <c:yVal>
            <c:numRef>
              <c:f>Reporte!$E$5:$E$748</c:f>
              <c:numCache>
                <c:formatCode>0.0</c:formatCode>
                <c:ptCount val="744"/>
                <c:pt idx="0">
                  <c:v>241.8</c:v>
                </c:pt>
                <c:pt idx="1">
                  <c:v>240.1</c:v>
                </c:pt>
                <c:pt idx="2">
                  <c:v>213</c:v>
                </c:pt>
                <c:pt idx="3">
                  <c:v>214</c:v>
                </c:pt>
                <c:pt idx="4">
                  <c:v>228.8</c:v>
                </c:pt>
                <c:pt idx="5">
                  <c:v>219</c:v>
                </c:pt>
                <c:pt idx="6">
                  <c:v>209.8</c:v>
                </c:pt>
                <c:pt idx="7">
                  <c:v>227.1</c:v>
                </c:pt>
                <c:pt idx="8">
                  <c:v>201.6</c:v>
                </c:pt>
                <c:pt idx="9">
                  <c:v>215.2</c:v>
                </c:pt>
                <c:pt idx="10">
                  <c:v>205.5</c:v>
                </c:pt>
                <c:pt idx="11">
                  <c:v>210.4</c:v>
                </c:pt>
                <c:pt idx="12">
                  <c:v>226.4</c:v>
                </c:pt>
                <c:pt idx="13">
                  <c:v>244.9</c:v>
                </c:pt>
                <c:pt idx="14">
                  <c:v>229.4</c:v>
                </c:pt>
                <c:pt idx="15">
                  <c:v>227</c:v>
                </c:pt>
                <c:pt idx="16">
                  <c:v>232.3</c:v>
                </c:pt>
                <c:pt idx="17">
                  <c:v>218.2</c:v>
                </c:pt>
                <c:pt idx="18">
                  <c:v>235.4</c:v>
                </c:pt>
                <c:pt idx="19">
                  <c:v>226.8</c:v>
                </c:pt>
                <c:pt idx="20">
                  <c:v>233.8</c:v>
                </c:pt>
                <c:pt idx="21">
                  <c:v>206.2</c:v>
                </c:pt>
                <c:pt idx="22">
                  <c:v>218.3</c:v>
                </c:pt>
                <c:pt idx="23">
                  <c:v>197.5</c:v>
                </c:pt>
                <c:pt idx="24">
                  <c:v>215.6</c:v>
                </c:pt>
                <c:pt idx="25">
                  <c:v>186.6</c:v>
                </c:pt>
                <c:pt idx="26">
                  <c:v>219.8</c:v>
                </c:pt>
                <c:pt idx="27">
                  <c:v>251.3</c:v>
                </c:pt>
                <c:pt idx="28">
                  <c:v>232.4</c:v>
                </c:pt>
                <c:pt idx="29">
                  <c:v>237.1</c:v>
                </c:pt>
                <c:pt idx="30">
                  <c:v>175.3</c:v>
                </c:pt>
                <c:pt idx="31">
                  <c:v>198.5</c:v>
                </c:pt>
                <c:pt idx="32">
                  <c:v>243.2</c:v>
                </c:pt>
                <c:pt idx="33">
                  <c:v>218.9</c:v>
                </c:pt>
                <c:pt idx="34">
                  <c:v>216</c:v>
                </c:pt>
                <c:pt idx="35">
                  <c:v>212.5</c:v>
                </c:pt>
                <c:pt idx="36">
                  <c:v>216.1</c:v>
                </c:pt>
                <c:pt idx="37">
                  <c:v>212.7</c:v>
                </c:pt>
                <c:pt idx="38">
                  <c:v>246.1</c:v>
                </c:pt>
                <c:pt idx="39">
                  <c:v>221.8</c:v>
                </c:pt>
                <c:pt idx="40">
                  <c:v>198</c:v>
                </c:pt>
                <c:pt idx="41">
                  <c:v>228.6</c:v>
                </c:pt>
                <c:pt idx="42">
                  <c:v>191.8</c:v>
                </c:pt>
                <c:pt idx="43">
                  <c:v>230.2</c:v>
                </c:pt>
                <c:pt idx="44">
                  <c:v>250</c:v>
                </c:pt>
                <c:pt idx="45">
                  <c:v>235.7</c:v>
                </c:pt>
                <c:pt idx="46">
                  <c:v>239.2</c:v>
                </c:pt>
                <c:pt idx="47">
                  <c:v>221.9</c:v>
                </c:pt>
                <c:pt idx="48">
                  <c:v>254.4</c:v>
                </c:pt>
                <c:pt idx="49">
                  <c:v>211.2</c:v>
                </c:pt>
                <c:pt idx="50">
                  <c:v>223.2</c:v>
                </c:pt>
                <c:pt idx="51">
                  <c:v>224.9</c:v>
                </c:pt>
                <c:pt idx="52">
                  <c:v>229.3</c:v>
                </c:pt>
                <c:pt idx="53">
                  <c:v>239</c:v>
                </c:pt>
                <c:pt idx="54">
                  <c:v>219.3</c:v>
                </c:pt>
                <c:pt idx="55">
                  <c:v>241.3</c:v>
                </c:pt>
                <c:pt idx="56">
                  <c:v>236.3</c:v>
                </c:pt>
                <c:pt idx="57">
                  <c:v>221.6</c:v>
                </c:pt>
                <c:pt idx="58">
                  <c:v>251.2</c:v>
                </c:pt>
                <c:pt idx="59">
                  <c:v>203</c:v>
                </c:pt>
                <c:pt idx="60">
                  <c:v>212.7</c:v>
                </c:pt>
                <c:pt idx="61">
                  <c:v>229</c:v>
                </c:pt>
                <c:pt idx="62">
                  <c:v>224.8</c:v>
                </c:pt>
                <c:pt idx="63">
                  <c:v>228.8</c:v>
                </c:pt>
                <c:pt idx="64">
                  <c:v>224.3</c:v>
                </c:pt>
                <c:pt idx="65">
                  <c:v>223.1</c:v>
                </c:pt>
                <c:pt idx="66">
                  <c:v>200.4</c:v>
                </c:pt>
                <c:pt idx="67">
                  <c:v>213.3</c:v>
                </c:pt>
                <c:pt idx="68">
                  <c:v>202.2</c:v>
                </c:pt>
                <c:pt idx="69">
                  <c:v>216</c:v>
                </c:pt>
                <c:pt idx="70">
                  <c:v>210.4</c:v>
                </c:pt>
                <c:pt idx="71">
                  <c:v>227.1</c:v>
                </c:pt>
                <c:pt idx="72">
                  <c:v>221.6</c:v>
                </c:pt>
                <c:pt idx="73">
                  <c:v>200.1</c:v>
                </c:pt>
                <c:pt idx="74">
                  <c:v>219.5</c:v>
                </c:pt>
                <c:pt idx="75">
                  <c:v>213</c:v>
                </c:pt>
                <c:pt idx="76">
                  <c:v>200.9</c:v>
                </c:pt>
                <c:pt idx="77">
                  <c:v>215.3</c:v>
                </c:pt>
                <c:pt idx="78">
                  <c:v>227.1</c:v>
                </c:pt>
                <c:pt idx="79">
                  <c:v>205.8</c:v>
                </c:pt>
                <c:pt idx="80">
                  <c:v>209.9</c:v>
                </c:pt>
                <c:pt idx="81">
                  <c:v>234.2</c:v>
                </c:pt>
                <c:pt idx="82">
                  <c:v>239.9</c:v>
                </c:pt>
                <c:pt idx="83">
                  <c:v>220.4</c:v>
                </c:pt>
                <c:pt idx="84">
                  <c:v>205.1</c:v>
                </c:pt>
                <c:pt idx="85">
                  <c:v>229.4</c:v>
                </c:pt>
                <c:pt idx="86">
                  <c:v>252.3</c:v>
                </c:pt>
                <c:pt idx="87">
                  <c:v>187.7</c:v>
                </c:pt>
                <c:pt idx="88">
                  <c:v>214.6</c:v>
                </c:pt>
                <c:pt idx="89">
                  <c:v>229.5</c:v>
                </c:pt>
                <c:pt idx="90">
                  <c:v>216.6</c:v>
                </c:pt>
                <c:pt idx="91">
                  <c:v>222.4</c:v>
                </c:pt>
                <c:pt idx="92">
                  <c:v>216.9</c:v>
                </c:pt>
                <c:pt idx="93">
                  <c:v>233.3</c:v>
                </c:pt>
                <c:pt idx="94">
                  <c:v>221.8</c:v>
                </c:pt>
                <c:pt idx="95">
                  <c:v>207.5</c:v>
                </c:pt>
                <c:pt idx="96">
                  <c:v>223.4</c:v>
                </c:pt>
                <c:pt idx="97">
                  <c:v>216.2</c:v>
                </c:pt>
                <c:pt idx="98">
                  <c:v>229.2</c:v>
                </c:pt>
                <c:pt idx="99">
                  <c:v>219.6</c:v>
                </c:pt>
                <c:pt idx="100">
                  <c:v>205.4</c:v>
                </c:pt>
                <c:pt idx="101">
                  <c:v>217</c:v>
                </c:pt>
                <c:pt idx="102">
                  <c:v>208.2</c:v>
                </c:pt>
                <c:pt idx="103">
                  <c:v>209.8</c:v>
                </c:pt>
                <c:pt idx="104">
                  <c:v>254.6</c:v>
                </c:pt>
                <c:pt idx="105">
                  <c:v>209.3</c:v>
                </c:pt>
                <c:pt idx="106">
                  <c:v>231.3</c:v>
                </c:pt>
                <c:pt idx="107">
                  <c:v>208.8</c:v>
                </c:pt>
                <c:pt idx="108">
                  <c:v>225.7</c:v>
                </c:pt>
                <c:pt idx="109">
                  <c:v>211.6</c:v>
                </c:pt>
                <c:pt idx="110">
                  <c:v>202.3</c:v>
                </c:pt>
                <c:pt idx="111">
                  <c:v>235.8</c:v>
                </c:pt>
                <c:pt idx="112">
                  <c:v>221.7</c:v>
                </c:pt>
                <c:pt idx="113">
                  <c:v>227.5</c:v>
                </c:pt>
                <c:pt idx="114">
                  <c:v>221.9</c:v>
                </c:pt>
                <c:pt idx="115">
                  <c:v>238.1</c:v>
                </c:pt>
                <c:pt idx="116">
                  <c:v>201.3</c:v>
                </c:pt>
                <c:pt idx="117">
                  <c:v>211.6</c:v>
                </c:pt>
                <c:pt idx="118">
                  <c:v>246.8</c:v>
                </c:pt>
                <c:pt idx="119">
                  <c:v>216.1</c:v>
                </c:pt>
                <c:pt idx="120">
                  <c:v>219.3</c:v>
                </c:pt>
                <c:pt idx="121">
                  <c:v>226.8</c:v>
                </c:pt>
                <c:pt idx="122">
                  <c:v>217.7</c:v>
                </c:pt>
                <c:pt idx="123">
                  <c:v>213.5</c:v>
                </c:pt>
                <c:pt idx="124">
                  <c:v>217.9</c:v>
                </c:pt>
                <c:pt idx="125">
                  <c:v>224.4</c:v>
                </c:pt>
                <c:pt idx="126">
                  <c:v>226.3</c:v>
                </c:pt>
                <c:pt idx="127">
                  <c:v>221.3</c:v>
                </c:pt>
                <c:pt idx="128">
                  <c:v>226.2</c:v>
                </c:pt>
                <c:pt idx="129">
                  <c:v>241.9</c:v>
                </c:pt>
                <c:pt idx="130">
                  <c:v>216</c:v>
                </c:pt>
                <c:pt idx="131">
                  <c:v>195.1</c:v>
                </c:pt>
                <c:pt idx="132">
                  <c:v>241.1</c:v>
                </c:pt>
                <c:pt idx="133">
                  <c:v>221.4</c:v>
                </c:pt>
                <c:pt idx="134">
                  <c:v>219.4</c:v>
                </c:pt>
                <c:pt idx="135">
                  <c:v>205.2</c:v>
                </c:pt>
                <c:pt idx="136">
                  <c:v>218.4</c:v>
                </c:pt>
                <c:pt idx="137">
                  <c:v>222.2</c:v>
                </c:pt>
                <c:pt idx="138">
                  <c:v>248.5</c:v>
                </c:pt>
                <c:pt idx="139">
                  <c:v>230.4</c:v>
                </c:pt>
                <c:pt idx="140">
                  <c:v>237.6</c:v>
                </c:pt>
                <c:pt idx="141">
                  <c:v>212.5</c:v>
                </c:pt>
                <c:pt idx="142">
                  <c:v>209.5</c:v>
                </c:pt>
                <c:pt idx="143">
                  <c:v>229.5</c:v>
                </c:pt>
                <c:pt idx="144">
                  <c:v>211.5</c:v>
                </c:pt>
                <c:pt idx="145">
                  <c:v>192.6</c:v>
                </c:pt>
                <c:pt idx="146">
                  <c:v>241.2</c:v>
                </c:pt>
                <c:pt idx="147">
                  <c:v>225.8</c:v>
                </c:pt>
                <c:pt idx="148">
                  <c:v>214</c:v>
                </c:pt>
                <c:pt idx="149">
                  <c:v>211.1</c:v>
                </c:pt>
                <c:pt idx="150">
                  <c:v>221.4</c:v>
                </c:pt>
                <c:pt idx="151">
                  <c:v>218.9</c:v>
                </c:pt>
                <c:pt idx="152">
                  <c:v>231.1</c:v>
                </c:pt>
                <c:pt idx="153">
                  <c:v>223.9</c:v>
                </c:pt>
                <c:pt idx="154">
                  <c:v>220.9</c:v>
                </c:pt>
                <c:pt idx="155">
                  <c:v>213.7</c:v>
                </c:pt>
                <c:pt idx="156">
                  <c:v>238.2</c:v>
                </c:pt>
                <c:pt idx="157">
                  <c:v>201.6</c:v>
                </c:pt>
                <c:pt idx="158">
                  <c:v>186.7</c:v>
                </c:pt>
                <c:pt idx="159">
                  <c:v>218.5</c:v>
                </c:pt>
                <c:pt idx="160">
                  <c:v>212.1</c:v>
                </c:pt>
                <c:pt idx="161">
                  <c:v>236.2</c:v>
                </c:pt>
                <c:pt idx="162">
                  <c:v>213</c:v>
                </c:pt>
                <c:pt idx="163">
                  <c:v>217.6</c:v>
                </c:pt>
                <c:pt idx="164">
                  <c:v>220.8</c:v>
                </c:pt>
                <c:pt idx="165">
                  <c:v>225.4</c:v>
                </c:pt>
                <c:pt idx="166">
                  <c:v>220</c:v>
                </c:pt>
                <c:pt idx="167">
                  <c:v>218.1</c:v>
                </c:pt>
                <c:pt idx="168">
                  <c:v>245.4</c:v>
                </c:pt>
                <c:pt idx="169">
                  <c:v>186.8</c:v>
                </c:pt>
                <c:pt idx="170">
                  <c:v>211.2</c:v>
                </c:pt>
                <c:pt idx="171">
                  <c:v>222</c:v>
                </c:pt>
                <c:pt idx="172">
                  <c:v>234.1</c:v>
                </c:pt>
                <c:pt idx="173">
                  <c:v>230</c:v>
                </c:pt>
                <c:pt idx="174">
                  <c:v>233.7</c:v>
                </c:pt>
                <c:pt idx="175">
                  <c:v>223.5</c:v>
                </c:pt>
                <c:pt idx="176">
                  <c:v>229.9</c:v>
                </c:pt>
                <c:pt idx="177">
                  <c:v>227.6</c:v>
                </c:pt>
                <c:pt idx="178">
                  <c:v>216.2</c:v>
                </c:pt>
                <c:pt idx="179">
                  <c:v>216.6</c:v>
                </c:pt>
                <c:pt idx="180">
                  <c:v>234.2</c:v>
                </c:pt>
                <c:pt idx="181">
                  <c:v>222.1</c:v>
                </c:pt>
                <c:pt idx="182">
                  <c:v>207.6</c:v>
                </c:pt>
                <c:pt idx="183">
                  <c:v>207.6</c:v>
                </c:pt>
                <c:pt idx="184">
                  <c:v>243.4</c:v>
                </c:pt>
                <c:pt idx="185">
                  <c:v>220.1</c:v>
                </c:pt>
                <c:pt idx="186">
                  <c:v>204.2</c:v>
                </c:pt>
                <c:pt idx="187">
                  <c:v>212.7</c:v>
                </c:pt>
                <c:pt idx="188">
                  <c:v>221.5</c:v>
                </c:pt>
                <c:pt idx="189">
                  <c:v>215.6</c:v>
                </c:pt>
                <c:pt idx="190">
                  <c:v>228.1</c:v>
                </c:pt>
                <c:pt idx="191">
                  <c:v>225.5</c:v>
                </c:pt>
                <c:pt idx="192">
                  <c:v>233.6</c:v>
                </c:pt>
                <c:pt idx="193">
                  <c:v>242.7</c:v>
                </c:pt>
                <c:pt idx="194">
                  <c:v>229.9</c:v>
                </c:pt>
                <c:pt idx="195">
                  <c:v>222.3</c:v>
                </c:pt>
                <c:pt idx="196">
                  <c:v>223.1</c:v>
                </c:pt>
                <c:pt idx="197">
                  <c:v>231</c:v>
                </c:pt>
                <c:pt idx="198">
                  <c:v>231.5</c:v>
                </c:pt>
                <c:pt idx="199">
                  <c:v>232.6</c:v>
                </c:pt>
                <c:pt idx="200">
                  <c:v>250.4</c:v>
                </c:pt>
                <c:pt idx="201">
                  <c:v>232.6</c:v>
                </c:pt>
                <c:pt idx="202">
                  <c:v>215.7</c:v>
                </c:pt>
                <c:pt idx="203">
                  <c:v>225.7</c:v>
                </c:pt>
                <c:pt idx="204">
                  <c:v>221.4</c:v>
                </c:pt>
                <c:pt idx="205">
                  <c:v>207.2</c:v>
                </c:pt>
                <c:pt idx="206">
                  <c:v>215.4</c:v>
                </c:pt>
                <c:pt idx="207">
                  <c:v>255.4</c:v>
                </c:pt>
                <c:pt idx="208">
                  <c:v>216.8</c:v>
                </c:pt>
                <c:pt idx="209">
                  <c:v>226.5</c:v>
                </c:pt>
                <c:pt idx="210">
                  <c:v>200.1</c:v>
                </c:pt>
                <c:pt idx="211">
                  <c:v>222.8</c:v>
                </c:pt>
                <c:pt idx="212">
                  <c:v>185.9</c:v>
                </c:pt>
                <c:pt idx="213">
                  <c:v>227</c:v>
                </c:pt>
                <c:pt idx="214">
                  <c:v>210.3</c:v>
                </c:pt>
                <c:pt idx="215">
                  <c:v>243.5</c:v>
                </c:pt>
                <c:pt idx="216">
                  <c:v>235.1</c:v>
                </c:pt>
                <c:pt idx="217">
                  <c:v>228.1</c:v>
                </c:pt>
                <c:pt idx="218">
                  <c:v>228.8</c:v>
                </c:pt>
                <c:pt idx="219">
                  <c:v>230</c:v>
                </c:pt>
                <c:pt idx="220">
                  <c:v>219.5</c:v>
                </c:pt>
                <c:pt idx="221">
                  <c:v>230.8</c:v>
                </c:pt>
                <c:pt idx="222">
                  <c:v>209.2</c:v>
                </c:pt>
                <c:pt idx="223">
                  <c:v>241.2</c:v>
                </c:pt>
                <c:pt idx="224">
                  <c:v>230.5</c:v>
                </c:pt>
                <c:pt idx="225">
                  <c:v>187.2</c:v>
                </c:pt>
                <c:pt idx="226">
                  <c:v>196.4</c:v>
                </c:pt>
                <c:pt idx="227">
                  <c:v>225</c:v>
                </c:pt>
                <c:pt idx="228">
                  <c:v>234.9</c:v>
                </c:pt>
                <c:pt idx="229">
                  <c:v>217.6</c:v>
                </c:pt>
                <c:pt idx="230">
                  <c:v>214.2</c:v>
                </c:pt>
                <c:pt idx="231">
                  <c:v>248.4</c:v>
                </c:pt>
                <c:pt idx="232">
                  <c:v>253.8</c:v>
                </c:pt>
                <c:pt idx="233">
                  <c:v>228.2</c:v>
                </c:pt>
                <c:pt idx="234">
                  <c:v>235.6</c:v>
                </c:pt>
                <c:pt idx="235">
                  <c:v>207.2</c:v>
                </c:pt>
                <c:pt idx="236">
                  <c:v>226.6</c:v>
                </c:pt>
                <c:pt idx="237">
                  <c:v>216.7</c:v>
                </c:pt>
                <c:pt idx="238">
                  <c:v>239.3</c:v>
                </c:pt>
                <c:pt idx="239">
                  <c:v>228</c:v>
                </c:pt>
                <c:pt idx="240">
                  <c:v>215.9</c:v>
                </c:pt>
                <c:pt idx="241">
                  <c:v>217</c:v>
                </c:pt>
                <c:pt idx="242">
                  <c:v>230.6</c:v>
                </c:pt>
                <c:pt idx="243">
                  <c:v>227.1</c:v>
                </c:pt>
                <c:pt idx="244">
                  <c:v>196.4</c:v>
                </c:pt>
                <c:pt idx="245">
                  <c:v>213.8</c:v>
                </c:pt>
                <c:pt idx="246">
                  <c:v>209.4</c:v>
                </c:pt>
                <c:pt idx="247">
                  <c:v>225.9</c:v>
                </c:pt>
                <c:pt idx="248">
                  <c:v>223.2</c:v>
                </c:pt>
                <c:pt idx="249">
                  <c:v>238.6</c:v>
                </c:pt>
                <c:pt idx="250">
                  <c:v>243</c:v>
                </c:pt>
                <c:pt idx="251">
                  <c:v>234.2</c:v>
                </c:pt>
                <c:pt idx="252">
                  <c:v>233.4</c:v>
                </c:pt>
                <c:pt idx="253">
                  <c:v>205.3</c:v>
                </c:pt>
                <c:pt idx="254">
                  <c:v>223.2</c:v>
                </c:pt>
                <c:pt idx="255">
                  <c:v>233.4</c:v>
                </c:pt>
                <c:pt idx="256">
                  <c:v>228.6</c:v>
                </c:pt>
                <c:pt idx="257">
                  <c:v>219</c:v>
                </c:pt>
                <c:pt idx="258">
                  <c:v>246.7</c:v>
                </c:pt>
                <c:pt idx="259">
                  <c:v>224.2</c:v>
                </c:pt>
                <c:pt idx="260">
                  <c:v>226.5</c:v>
                </c:pt>
                <c:pt idx="261">
                  <c:v>229.3</c:v>
                </c:pt>
                <c:pt idx="262">
                  <c:v>194</c:v>
                </c:pt>
                <c:pt idx="263">
                  <c:v>221.9</c:v>
                </c:pt>
                <c:pt idx="264">
                  <c:v>238.9</c:v>
                </c:pt>
                <c:pt idx="265">
                  <c:v>208.1</c:v>
                </c:pt>
                <c:pt idx="266">
                  <c:v>225.7</c:v>
                </c:pt>
                <c:pt idx="267">
                  <c:v>216.5</c:v>
                </c:pt>
                <c:pt idx="268">
                  <c:v>225</c:v>
                </c:pt>
                <c:pt idx="269">
                  <c:v>260.3</c:v>
                </c:pt>
                <c:pt idx="270">
                  <c:v>208.5</c:v>
                </c:pt>
                <c:pt idx="271">
                  <c:v>231.1</c:v>
                </c:pt>
                <c:pt idx="272">
                  <c:v>216.1</c:v>
                </c:pt>
                <c:pt idx="273">
                  <c:v>217.9</c:v>
                </c:pt>
                <c:pt idx="274">
                  <c:v>215.3</c:v>
                </c:pt>
                <c:pt idx="275">
                  <c:v>219.6</c:v>
                </c:pt>
                <c:pt idx="276">
                  <c:v>194.5</c:v>
                </c:pt>
                <c:pt idx="277">
                  <c:v>219.9</c:v>
                </c:pt>
                <c:pt idx="278">
                  <c:v>221.9</c:v>
                </c:pt>
                <c:pt idx="279">
                  <c:v>199.4</c:v>
                </c:pt>
                <c:pt idx="280">
                  <c:v>219.9</c:v>
                </c:pt>
                <c:pt idx="281">
                  <c:v>234.8</c:v>
                </c:pt>
                <c:pt idx="282">
                  <c:v>216.1</c:v>
                </c:pt>
                <c:pt idx="283">
                  <c:v>221.4</c:v>
                </c:pt>
                <c:pt idx="284">
                  <c:v>218.8</c:v>
                </c:pt>
                <c:pt idx="285">
                  <c:v>206.8</c:v>
                </c:pt>
                <c:pt idx="286">
                  <c:v>229.8</c:v>
                </c:pt>
                <c:pt idx="287">
                  <c:v>237.9</c:v>
                </c:pt>
                <c:pt idx="288">
                  <c:v>208.2</c:v>
                </c:pt>
                <c:pt idx="289">
                  <c:v>235.4</c:v>
                </c:pt>
                <c:pt idx="290">
                  <c:v>232.3</c:v>
                </c:pt>
                <c:pt idx="291">
                  <c:v>212.6</c:v>
                </c:pt>
                <c:pt idx="292">
                  <c:v>235.4</c:v>
                </c:pt>
                <c:pt idx="293">
                  <c:v>232.8</c:v>
                </c:pt>
                <c:pt idx="294">
                  <c:v>228.1</c:v>
                </c:pt>
                <c:pt idx="295">
                  <c:v>204</c:v>
                </c:pt>
                <c:pt idx="296">
                  <c:v>222.6</c:v>
                </c:pt>
                <c:pt idx="297">
                  <c:v>237.8</c:v>
                </c:pt>
                <c:pt idx="298">
                  <c:v>236.2</c:v>
                </c:pt>
                <c:pt idx="299">
                  <c:v>233</c:v>
                </c:pt>
                <c:pt idx="300">
                  <c:v>216.8</c:v>
                </c:pt>
                <c:pt idx="301">
                  <c:v>221.3</c:v>
                </c:pt>
                <c:pt idx="302">
                  <c:v>230.9</c:v>
                </c:pt>
                <c:pt idx="303">
                  <c:v>236</c:v>
                </c:pt>
                <c:pt idx="304">
                  <c:v>213.8</c:v>
                </c:pt>
                <c:pt idx="305">
                  <c:v>246.6</c:v>
                </c:pt>
                <c:pt idx="306">
                  <c:v>234</c:v>
                </c:pt>
                <c:pt idx="307">
                  <c:v>216.8</c:v>
                </c:pt>
                <c:pt idx="308">
                  <c:v>242.8</c:v>
                </c:pt>
                <c:pt idx="309">
                  <c:v>210.8</c:v>
                </c:pt>
                <c:pt idx="310">
                  <c:v>241.7</c:v>
                </c:pt>
                <c:pt idx="311">
                  <c:v>229.4</c:v>
                </c:pt>
                <c:pt idx="312">
                  <c:v>222.7</c:v>
                </c:pt>
                <c:pt idx="313">
                  <c:v>207.6</c:v>
                </c:pt>
                <c:pt idx="314">
                  <c:v>208.3</c:v>
                </c:pt>
                <c:pt idx="315">
                  <c:v>221.1</c:v>
                </c:pt>
                <c:pt idx="316">
                  <c:v>228</c:v>
                </c:pt>
                <c:pt idx="317">
                  <c:v>212.2</c:v>
                </c:pt>
                <c:pt idx="318">
                  <c:v>221.4</c:v>
                </c:pt>
                <c:pt idx="319">
                  <c:v>213.7</c:v>
                </c:pt>
                <c:pt idx="320">
                  <c:v>207.3</c:v>
                </c:pt>
                <c:pt idx="321">
                  <c:v>222.1</c:v>
                </c:pt>
                <c:pt idx="322">
                  <c:v>198.5</c:v>
                </c:pt>
                <c:pt idx="323">
                  <c:v>207.9</c:v>
                </c:pt>
                <c:pt idx="324">
                  <c:v>211.5</c:v>
                </c:pt>
                <c:pt idx="325">
                  <c:v>216.4</c:v>
                </c:pt>
                <c:pt idx="326">
                  <c:v>225</c:v>
                </c:pt>
                <c:pt idx="327">
                  <c:v>189.5</c:v>
                </c:pt>
                <c:pt idx="328">
                  <c:v>220.3</c:v>
                </c:pt>
                <c:pt idx="329">
                  <c:v>224.9</c:v>
                </c:pt>
                <c:pt idx="330">
                  <c:v>203.4</c:v>
                </c:pt>
                <c:pt idx="331">
                  <c:v>223.5</c:v>
                </c:pt>
                <c:pt idx="332">
                  <c:v>220.9</c:v>
                </c:pt>
                <c:pt idx="333">
                  <c:v>203.6</c:v>
                </c:pt>
                <c:pt idx="334">
                  <c:v>217.5</c:v>
                </c:pt>
                <c:pt idx="335">
                  <c:v>221.7</c:v>
                </c:pt>
                <c:pt idx="336">
                  <c:v>238</c:v>
                </c:pt>
                <c:pt idx="337">
                  <c:v>211.2</c:v>
                </c:pt>
                <c:pt idx="338">
                  <c:v>240.3</c:v>
                </c:pt>
                <c:pt idx="339">
                  <c:v>204.6</c:v>
                </c:pt>
                <c:pt idx="340">
                  <c:v>212.8</c:v>
                </c:pt>
                <c:pt idx="341">
                  <c:v>208.4</c:v>
                </c:pt>
                <c:pt idx="342">
                  <c:v>200.1</c:v>
                </c:pt>
                <c:pt idx="343">
                  <c:v>243.6</c:v>
                </c:pt>
                <c:pt idx="344">
                  <c:v>217.7</c:v>
                </c:pt>
                <c:pt idx="345">
                  <c:v>218.9</c:v>
                </c:pt>
                <c:pt idx="346">
                  <c:v>214.7</c:v>
                </c:pt>
                <c:pt idx="347">
                  <c:v>191</c:v>
                </c:pt>
                <c:pt idx="348">
                  <c:v>225</c:v>
                </c:pt>
                <c:pt idx="349">
                  <c:v>222.4</c:v>
                </c:pt>
                <c:pt idx="350">
                  <c:v>224.1</c:v>
                </c:pt>
                <c:pt idx="351">
                  <c:v>206.7</c:v>
                </c:pt>
                <c:pt idx="352">
                  <c:v>199.9</c:v>
                </c:pt>
                <c:pt idx="353">
                  <c:v>230.3</c:v>
                </c:pt>
                <c:pt idx="354">
                  <c:v>221.5</c:v>
                </c:pt>
                <c:pt idx="355">
                  <c:v>210.5</c:v>
                </c:pt>
                <c:pt idx="356">
                  <c:v>208.7</c:v>
                </c:pt>
                <c:pt idx="357">
                  <c:v>225.6</c:v>
                </c:pt>
                <c:pt idx="358">
                  <c:v>204.5</c:v>
                </c:pt>
                <c:pt idx="359">
                  <c:v>209.1</c:v>
                </c:pt>
                <c:pt idx="360">
                  <c:v>198.6</c:v>
                </c:pt>
                <c:pt idx="361">
                  <c:v>180.3</c:v>
                </c:pt>
                <c:pt idx="362">
                  <c:v>209.4</c:v>
                </c:pt>
                <c:pt idx="363">
                  <c:v>228</c:v>
                </c:pt>
                <c:pt idx="364">
                  <c:v>213.1</c:v>
                </c:pt>
                <c:pt idx="365">
                  <c:v>224.7</c:v>
                </c:pt>
                <c:pt idx="366">
                  <c:v>217.3</c:v>
                </c:pt>
                <c:pt idx="367">
                  <c:v>252.6</c:v>
                </c:pt>
                <c:pt idx="368">
                  <c:v>241.5</c:v>
                </c:pt>
                <c:pt idx="369">
                  <c:v>223.1</c:v>
                </c:pt>
                <c:pt idx="370">
                  <c:v>211.9</c:v>
                </c:pt>
                <c:pt idx="371">
                  <c:v>218.5</c:v>
                </c:pt>
                <c:pt idx="372">
                  <c:v>230</c:v>
                </c:pt>
                <c:pt idx="373">
                  <c:v>211.2</c:v>
                </c:pt>
                <c:pt idx="374">
                  <c:v>203.2</c:v>
                </c:pt>
                <c:pt idx="375">
                  <c:v>218.7</c:v>
                </c:pt>
                <c:pt idx="376">
                  <c:v>213.3</c:v>
                </c:pt>
                <c:pt idx="377">
                  <c:v>231.4</c:v>
                </c:pt>
                <c:pt idx="378">
                  <c:v>205.5</c:v>
                </c:pt>
                <c:pt idx="379">
                  <c:v>206.4</c:v>
                </c:pt>
                <c:pt idx="380">
                  <c:v>227.2</c:v>
                </c:pt>
                <c:pt idx="381">
                  <c:v>242.4</c:v>
                </c:pt>
                <c:pt idx="382">
                  <c:v>203.1</c:v>
                </c:pt>
                <c:pt idx="383">
                  <c:v>246.5</c:v>
                </c:pt>
                <c:pt idx="384">
                  <c:v>225.7</c:v>
                </c:pt>
                <c:pt idx="385">
                  <c:v>233.6</c:v>
                </c:pt>
                <c:pt idx="386">
                  <c:v>207.7</c:v>
                </c:pt>
                <c:pt idx="387">
                  <c:v>229</c:v>
                </c:pt>
                <c:pt idx="388">
                  <c:v>234.6</c:v>
                </c:pt>
                <c:pt idx="389">
                  <c:v>213</c:v>
                </c:pt>
                <c:pt idx="390">
                  <c:v>223.6</c:v>
                </c:pt>
                <c:pt idx="391">
                  <c:v>225.9</c:v>
                </c:pt>
                <c:pt idx="392">
                  <c:v>244.1</c:v>
                </c:pt>
                <c:pt idx="393">
                  <c:v>213.4</c:v>
                </c:pt>
                <c:pt idx="394">
                  <c:v>224.2</c:v>
                </c:pt>
                <c:pt idx="395">
                  <c:v>210.8</c:v>
                </c:pt>
                <c:pt idx="396">
                  <c:v>215.8</c:v>
                </c:pt>
                <c:pt idx="397">
                  <c:v>223</c:v>
                </c:pt>
                <c:pt idx="398">
                  <c:v>243.9</c:v>
                </c:pt>
                <c:pt idx="399">
                  <c:v>205.5</c:v>
                </c:pt>
                <c:pt idx="400">
                  <c:v>212.9</c:v>
                </c:pt>
                <c:pt idx="401">
                  <c:v>228.4</c:v>
                </c:pt>
                <c:pt idx="402">
                  <c:v>243.4</c:v>
                </c:pt>
                <c:pt idx="403">
                  <c:v>222.8</c:v>
                </c:pt>
                <c:pt idx="404">
                  <c:v>222.4</c:v>
                </c:pt>
                <c:pt idx="405">
                  <c:v>227.9</c:v>
                </c:pt>
                <c:pt idx="406">
                  <c:v>211.6</c:v>
                </c:pt>
                <c:pt idx="407">
                  <c:v>198.6</c:v>
                </c:pt>
                <c:pt idx="408">
                  <c:v>220.7</c:v>
                </c:pt>
                <c:pt idx="409">
                  <c:v>243.1</c:v>
                </c:pt>
                <c:pt idx="410">
                  <c:v>190.7</c:v>
                </c:pt>
                <c:pt idx="411">
                  <c:v>207.5</c:v>
                </c:pt>
                <c:pt idx="412">
                  <c:v>221.7</c:v>
                </c:pt>
                <c:pt idx="413">
                  <c:v>211</c:v>
                </c:pt>
                <c:pt idx="414">
                  <c:v>235.1</c:v>
                </c:pt>
                <c:pt idx="415">
                  <c:v>220.3</c:v>
                </c:pt>
                <c:pt idx="416">
                  <c:v>228.6</c:v>
                </c:pt>
                <c:pt idx="417">
                  <c:v>228.3</c:v>
                </c:pt>
                <c:pt idx="418">
                  <c:v>208.7</c:v>
                </c:pt>
                <c:pt idx="419">
                  <c:v>246.5</c:v>
                </c:pt>
                <c:pt idx="420">
                  <c:v>237.6</c:v>
                </c:pt>
                <c:pt idx="421">
                  <c:v>233.6</c:v>
                </c:pt>
                <c:pt idx="422">
                  <c:v>207.9</c:v>
                </c:pt>
                <c:pt idx="423">
                  <c:v>217.5</c:v>
                </c:pt>
                <c:pt idx="424">
                  <c:v>206.9</c:v>
                </c:pt>
                <c:pt idx="425">
                  <c:v>206.4</c:v>
                </c:pt>
                <c:pt idx="426">
                  <c:v>224.5</c:v>
                </c:pt>
                <c:pt idx="427">
                  <c:v>207.6</c:v>
                </c:pt>
                <c:pt idx="428">
                  <c:v>217.3</c:v>
                </c:pt>
                <c:pt idx="429">
                  <c:v>219.2</c:v>
                </c:pt>
                <c:pt idx="430">
                  <c:v>201.7</c:v>
                </c:pt>
                <c:pt idx="431">
                  <c:v>225.6</c:v>
                </c:pt>
                <c:pt idx="432">
                  <c:v>236.6</c:v>
                </c:pt>
                <c:pt idx="433">
                  <c:v>221.4</c:v>
                </c:pt>
                <c:pt idx="434">
                  <c:v>217.6</c:v>
                </c:pt>
                <c:pt idx="435">
                  <c:v>232.4</c:v>
                </c:pt>
                <c:pt idx="436">
                  <c:v>222.6</c:v>
                </c:pt>
                <c:pt idx="437">
                  <c:v>225.9</c:v>
                </c:pt>
                <c:pt idx="438">
                  <c:v>209.6</c:v>
                </c:pt>
                <c:pt idx="439">
                  <c:v>241.5</c:v>
                </c:pt>
                <c:pt idx="440">
                  <c:v>218.5</c:v>
                </c:pt>
                <c:pt idx="441">
                  <c:v>208</c:v>
                </c:pt>
                <c:pt idx="442">
                  <c:v>220.4</c:v>
                </c:pt>
                <c:pt idx="443">
                  <c:v>241.7</c:v>
                </c:pt>
                <c:pt idx="444">
                  <c:v>215.7</c:v>
                </c:pt>
                <c:pt idx="445">
                  <c:v>200.7</c:v>
                </c:pt>
                <c:pt idx="446">
                  <c:v>199.3</c:v>
                </c:pt>
                <c:pt idx="447">
                  <c:v>218.7</c:v>
                </c:pt>
                <c:pt idx="448">
                  <c:v>207</c:v>
                </c:pt>
                <c:pt idx="449">
                  <c:v>220.5</c:v>
                </c:pt>
                <c:pt idx="450">
                  <c:v>233.4</c:v>
                </c:pt>
                <c:pt idx="451">
                  <c:v>235.3</c:v>
                </c:pt>
                <c:pt idx="452">
                  <c:v>220.8</c:v>
                </c:pt>
                <c:pt idx="453">
                  <c:v>216.2</c:v>
                </c:pt>
                <c:pt idx="454">
                  <c:v>202.2</c:v>
                </c:pt>
                <c:pt idx="455">
                  <c:v>203.5</c:v>
                </c:pt>
                <c:pt idx="456">
                  <c:v>217.1</c:v>
                </c:pt>
                <c:pt idx="457">
                  <c:v>234.3</c:v>
                </c:pt>
                <c:pt idx="458">
                  <c:v>217.5</c:v>
                </c:pt>
                <c:pt idx="459">
                  <c:v>201.5</c:v>
                </c:pt>
                <c:pt idx="460">
                  <c:v>218.8</c:v>
                </c:pt>
                <c:pt idx="461">
                  <c:v>238.4</c:v>
                </c:pt>
                <c:pt idx="462">
                  <c:v>233.5</c:v>
                </c:pt>
                <c:pt idx="463">
                  <c:v>219.5</c:v>
                </c:pt>
                <c:pt idx="464">
                  <c:v>233.7</c:v>
                </c:pt>
                <c:pt idx="465">
                  <c:v>236.8</c:v>
                </c:pt>
                <c:pt idx="466">
                  <c:v>226.6</c:v>
                </c:pt>
                <c:pt idx="467">
                  <c:v>214</c:v>
                </c:pt>
                <c:pt idx="468">
                  <c:v>217.6</c:v>
                </c:pt>
                <c:pt idx="469">
                  <c:v>198.8</c:v>
                </c:pt>
                <c:pt idx="470">
                  <c:v>205.9</c:v>
                </c:pt>
                <c:pt idx="471">
                  <c:v>244.8</c:v>
                </c:pt>
                <c:pt idx="472">
                  <c:v>236.9</c:v>
                </c:pt>
                <c:pt idx="473">
                  <c:v>224.3</c:v>
                </c:pt>
                <c:pt idx="474">
                  <c:v>202.5</c:v>
                </c:pt>
                <c:pt idx="475">
                  <c:v>244.2</c:v>
                </c:pt>
                <c:pt idx="476">
                  <c:v>229.6</c:v>
                </c:pt>
                <c:pt idx="477">
                  <c:v>240.2</c:v>
                </c:pt>
                <c:pt idx="478">
                  <c:v>197.2</c:v>
                </c:pt>
                <c:pt idx="479">
                  <c:v>209</c:v>
                </c:pt>
                <c:pt idx="480">
                  <c:v>247.5</c:v>
                </c:pt>
                <c:pt idx="481">
                  <c:v>234</c:v>
                </c:pt>
                <c:pt idx="482">
                  <c:v>244.1</c:v>
                </c:pt>
                <c:pt idx="483">
                  <c:v>215.9</c:v>
                </c:pt>
                <c:pt idx="484">
                  <c:v>225.8</c:v>
                </c:pt>
                <c:pt idx="485">
                  <c:v>226.9</c:v>
                </c:pt>
                <c:pt idx="486">
                  <c:v>219.1</c:v>
                </c:pt>
                <c:pt idx="487">
                  <c:v>208.2</c:v>
                </c:pt>
                <c:pt idx="488">
                  <c:v>224.1</c:v>
                </c:pt>
                <c:pt idx="489">
                  <c:v>216.7</c:v>
                </c:pt>
                <c:pt idx="490">
                  <c:v>232.9</c:v>
                </c:pt>
                <c:pt idx="491">
                  <c:v>224.2</c:v>
                </c:pt>
                <c:pt idx="492">
                  <c:v>210.5</c:v>
                </c:pt>
                <c:pt idx="493">
                  <c:v>218.7</c:v>
                </c:pt>
                <c:pt idx="494">
                  <c:v>219.2</c:v>
                </c:pt>
                <c:pt idx="495">
                  <c:v>204.2</c:v>
                </c:pt>
                <c:pt idx="496">
                  <c:v>201.4</c:v>
                </c:pt>
                <c:pt idx="497">
                  <c:v>217</c:v>
                </c:pt>
                <c:pt idx="498">
                  <c:v>193.6</c:v>
                </c:pt>
                <c:pt idx="499">
                  <c:v>217.6</c:v>
                </c:pt>
                <c:pt idx="500">
                  <c:v>224.8</c:v>
                </c:pt>
                <c:pt idx="501">
                  <c:v>214.5</c:v>
                </c:pt>
                <c:pt idx="502">
                  <c:v>241.6</c:v>
                </c:pt>
                <c:pt idx="503">
                  <c:v>231.5</c:v>
                </c:pt>
                <c:pt idx="504">
                  <c:v>231.1</c:v>
                </c:pt>
                <c:pt idx="505">
                  <c:v>220.1</c:v>
                </c:pt>
                <c:pt idx="506">
                  <c:v>207.8</c:v>
                </c:pt>
                <c:pt idx="507">
                  <c:v>235.3</c:v>
                </c:pt>
                <c:pt idx="508">
                  <c:v>211.6</c:v>
                </c:pt>
                <c:pt idx="509">
                  <c:v>219.2</c:v>
                </c:pt>
                <c:pt idx="510">
                  <c:v>211.6</c:v>
                </c:pt>
                <c:pt idx="511">
                  <c:v>244.1</c:v>
                </c:pt>
                <c:pt idx="512">
                  <c:v>224.1</c:v>
                </c:pt>
                <c:pt idx="513">
                  <c:v>227.8</c:v>
                </c:pt>
                <c:pt idx="514">
                  <c:v>218.4</c:v>
                </c:pt>
                <c:pt idx="515">
                  <c:v>230.6</c:v>
                </c:pt>
                <c:pt idx="516">
                  <c:v>228.4</c:v>
                </c:pt>
                <c:pt idx="517">
                  <c:v>234.2</c:v>
                </c:pt>
                <c:pt idx="518">
                  <c:v>216.8</c:v>
                </c:pt>
                <c:pt idx="519">
                  <c:v>235.9</c:v>
                </c:pt>
                <c:pt idx="520">
                  <c:v>224.2</c:v>
                </c:pt>
                <c:pt idx="521">
                  <c:v>229.4</c:v>
                </c:pt>
                <c:pt idx="522">
                  <c:v>232</c:v>
                </c:pt>
                <c:pt idx="523">
                  <c:v>227.9</c:v>
                </c:pt>
                <c:pt idx="524">
                  <c:v>235.2</c:v>
                </c:pt>
                <c:pt idx="525">
                  <c:v>223.5</c:v>
                </c:pt>
                <c:pt idx="526">
                  <c:v>238.5</c:v>
                </c:pt>
                <c:pt idx="527">
                  <c:v>227.1</c:v>
                </c:pt>
                <c:pt idx="528">
                  <c:v>233.1</c:v>
                </c:pt>
                <c:pt idx="529">
                  <c:v>208.9</c:v>
                </c:pt>
                <c:pt idx="530">
                  <c:v>228.7</c:v>
                </c:pt>
                <c:pt idx="531">
                  <c:v>211.6</c:v>
                </c:pt>
                <c:pt idx="532">
                  <c:v>211.5</c:v>
                </c:pt>
                <c:pt idx="533">
                  <c:v>218.5</c:v>
                </c:pt>
                <c:pt idx="534">
                  <c:v>201.7</c:v>
                </c:pt>
                <c:pt idx="535">
                  <c:v>224</c:v>
                </c:pt>
                <c:pt idx="536">
                  <c:v>247.9</c:v>
                </c:pt>
                <c:pt idx="537">
                  <c:v>206.5</c:v>
                </c:pt>
                <c:pt idx="538">
                  <c:v>216.2</c:v>
                </c:pt>
                <c:pt idx="539">
                  <c:v>238</c:v>
                </c:pt>
                <c:pt idx="540">
                  <c:v>208.7</c:v>
                </c:pt>
                <c:pt idx="541">
                  <c:v>215.3</c:v>
                </c:pt>
                <c:pt idx="542">
                  <c:v>202.7</c:v>
                </c:pt>
                <c:pt idx="543">
                  <c:v>218.4</c:v>
                </c:pt>
                <c:pt idx="544">
                  <c:v>232.2</c:v>
                </c:pt>
                <c:pt idx="545">
                  <c:v>231.5</c:v>
                </c:pt>
                <c:pt idx="546">
                  <c:v>211.8</c:v>
                </c:pt>
                <c:pt idx="547">
                  <c:v>236</c:v>
                </c:pt>
                <c:pt idx="548">
                  <c:v>236.2</c:v>
                </c:pt>
                <c:pt idx="549">
                  <c:v>251.2</c:v>
                </c:pt>
                <c:pt idx="550">
                  <c:v>230</c:v>
                </c:pt>
                <c:pt idx="551">
                  <c:v>224.4</c:v>
                </c:pt>
                <c:pt idx="552">
                  <c:v>219.7</c:v>
                </c:pt>
                <c:pt idx="553">
                  <c:v>224.4</c:v>
                </c:pt>
                <c:pt idx="554">
                  <c:v>228.4</c:v>
                </c:pt>
                <c:pt idx="555">
                  <c:v>240</c:v>
                </c:pt>
                <c:pt idx="556">
                  <c:v>222.6</c:v>
                </c:pt>
                <c:pt idx="557">
                  <c:v>207.6</c:v>
                </c:pt>
                <c:pt idx="558">
                  <c:v>210.4</c:v>
                </c:pt>
                <c:pt idx="559">
                  <c:v>214.7</c:v>
                </c:pt>
                <c:pt idx="560">
                  <c:v>226.1</c:v>
                </c:pt>
                <c:pt idx="561">
                  <c:v>234.3</c:v>
                </c:pt>
                <c:pt idx="562">
                  <c:v>213.6</c:v>
                </c:pt>
                <c:pt idx="563">
                  <c:v>226.9</c:v>
                </c:pt>
                <c:pt idx="564">
                  <c:v>209.9</c:v>
                </c:pt>
                <c:pt idx="565">
                  <c:v>212.8</c:v>
                </c:pt>
                <c:pt idx="566">
                  <c:v>213</c:v>
                </c:pt>
                <c:pt idx="567">
                  <c:v>227.7</c:v>
                </c:pt>
                <c:pt idx="568">
                  <c:v>219.3</c:v>
                </c:pt>
                <c:pt idx="569">
                  <c:v>196.5</c:v>
                </c:pt>
                <c:pt idx="570">
                  <c:v>227.5</c:v>
                </c:pt>
                <c:pt idx="571">
                  <c:v>211.5</c:v>
                </c:pt>
                <c:pt idx="572">
                  <c:v>230.8</c:v>
                </c:pt>
                <c:pt idx="573">
                  <c:v>216</c:v>
                </c:pt>
                <c:pt idx="574">
                  <c:v>203.1</c:v>
                </c:pt>
                <c:pt idx="575">
                  <c:v>222.4</c:v>
                </c:pt>
                <c:pt idx="576">
                  <c:v>214.3</c:v>
                </c:pt>
                <c:pt idx="577">
                  <c:v>221.3</c:v>
                </c:pt>
                <c:pt idx="578">
                  <c:v>224.2</c:v>
                </c:pt>
                <c:pt idx="579">
                  <c:v>233.7</c:v>
                </c:pt>
                <c:pt idx="580">
                  <c:v>225.1</c:v>
                </c:pt>
                <c:pt idx="581">
                  <c:v>227.8</c:v>
                </c:pt>
                <c:pt idx="582">
                  <c:v>229.6</c:v>
                </c:pt>
                <c:pt idx="583">
                  <c:v>225.4</c:v>
                </c:pt>
                <c:pt idx="584">
                  <c:v>221.3</c:v>
                </c:pt>
                <c:pt idx="585">
                  <c:v>209</c:v>
                </c:pt>
                <c:pt idx="586">
                  <c:v>234.6</c:v>
                </c:pt>
                <c:pt idx="587">
                  <c:v>209.5</c:v>
                </c:pt>
                <c:pt idx="588">
                  <c:v>220.7</c:v>
                </c:pt>
                <c:pt idx="589">
                  <c:v>230.5</c:v>
                </c:pt>
                <c:pt idx="590">
                  <c:v>218.8</c:v>
                </c:pt>
                <c:pt idx="591">
                  <c:v>235.7</c:v>
                </c:pt>
                <c:pt idx="592">
                  <c:v>217.6</c:v>
                </c:pt>
                <c:pt idx="593">
                  <c:v>243.5</c:v>
                </c:pt>
                <c:pt idx="594">
                  <c:v>217.8</c:v>
                </c:pt>
                <c:pt idx="595">
                  <c:v>207.2</c:v>
                </c:pt>
                <c:pt idx="596">
                  <c:v>218.5</c:v>
                </c:pt>
                <c:pt idx="597">
                  <c:v>243.1</c:v>
                </c:pt>
                <c:pt idx="598">
                  <c:v>226.1</c:v>
                </c:pt>
                <c:pt idx="599">
                  <c:v>226.1</c:v>
                </c:pt>
                <c:pt idx="600">
                  <c:v>226.1</c:v>
                </c:pt>
                <c:pt idx="601">
                  <c:v>228.7</c:v>
                </c:pt>
                <c:pt idx="602">
                  <c:v>222.3</c:v>
                </c:pt>
                <c:pt idx="603">
                  <c:v>229.3</c:v>
                </c:pt>
                <c:pt idx="604">
                  <c:v>201.6</c:v>
                </c:pt>
                <c:pt idx="605">
                  <c:v>189.2</c:v>
                </c:pt>
                <c:pt idx="606">
                  <c:v>232.9</c:v>
                </c:pt>
                <c:pt idx="607">
                  <c:v>225.9</c:v>
                </c:pt>
                <c:pt idx="608">
                  <c:v>220.7</c:v>
                </c:pt>
                <c:pt idx="609">
                  <c:v>217.9</c:v>
                </c:pt>
                <c:pt idx="610">
                  <c:v>211.2</c:v>
                </c:pt>
                <c:pt idx="611">
                  <c:v>242.7</c:v>
                </c:pt>
                <c:pt idx="612">
                  <c:v>192.2</c:v>
                </c:pt>
                <c:pt idx="613">
                  <c:v>202.4</c:v>
                </c:pt>
                <c:pt idx="614">
                  <c:v>198.1</c:v>
                </c:pt>
                <c:pt idx="615">
                  <c:v>235.1</c:v>
                </c:pt>
                <c:pt idx="616">
                  <c:v>228.7</c:v>
                </c:pt>
                <c:pt idx="617">
                  <c:v>232.3</c:v>
                </c:pt>
                <c:pt idx="618">
                  <c:v>213.1</c:v>
                </c:pt>
                <c:pt idx="619">
                  <c:v>217.1</c:v>
                </c:pt>
                <c:pt idx="620">
                  <c:v>213.1</c:v>
                </c:pt>
                <c:pt idx="621">
                  <c:v>208.8</c:v>
                </c:pt>
                <c:pt idx="622">
                  <c:v>213.7</c:v>
                </c:pt>
                <c:pt idx="623">
                  <c:v>197</c:v>
                </c:pt>
                <c:pt idx="624">
                  <c:v>223.3</c:v>
                </c:pt>
                <c:pt idx="625">
                  <c:v>206.6</c:v>
                </c:pt>
                <c:pt idx="626">
                  <c:v>216.9</c:v>
                </c:pt>
                <c:pt idx="627">
                  <c:v>226.7</c:v>
                </c:pt>
                <c:pt idx="628">
                  <c:v>223.6</c:v>
                </c:pt>
                <c:pt idx="629">
                  <c:v>251.8</c:v>
                </c:pt>
                <c:pt idx="630">
                  <c:v>242</c:v>
                </c:pt>
                <c:pt idx="631">
                  <c:v>206.7</c:v>
                </c:pt>
                <c:pt idx="632">
                  <c:v>225.3</c:v>
                </c:pt>
                <c:pt idx="633">
                  <c:v>211</c:v>
                </c:pt>
                <c:pt idx="634">
                  <c:v>213.4</c:v>
                </c:pt>
                <c:pt idx="635">
                  <c:v>238.4</c:v>
                </c:pt>
                <c:pt idx="636">
                  <c:v>224</c:v>
                </c:pt>
                <c:pt idx="637">
                  <c:v>214.5</c:v>
                </c:pt>
                <c:pt idx="638">
                  <c:v>238.8</c:v>
                </c:pt>
                <c:pt idx="639">
                  <c:v>207.2</c:v>
                </c:pt>
                <c:pt idx="640">
                  <c:v>204</c:v>
                </c:pt>
                <c:pt idx="641">
                  <c:v>217.2</c:v>
                </c:pt>
                <c:pt idx="642">
                  <c:v>233.3</c:v>
                </c:pt>
                <c:pt idx="643">
                  <c:v>229.6</c:v>
                </c:pt>
                <c:pt idx="644">
                  <c:v>218.1</c:v>
                </c:pt>
                <c:pt idx="645">
                  <c:v>226.9</c:v>
                </c:pt>
                <c:pt idx="646">
                  <c:v>230.8</c:v>
                </c:pt>
                <c:pt idx="647">
                  <c:v>222.8</c:v>
                </c:pt>
                <c:pt idx="648">
                  <c:v>218.3</c:v>
                </c:pt>
                <c:pt idx="649">
                  <c:v>209.7</c:v>
                </c:pt>
                <c:pt idx="650">
                  <c:v>233.6</c:v>
                </c:pt>
                <c:pt idx="651">
                  <c:v>206.9</c:v>
                </c:pt>
                <c:pt idx="652">
                  <c:v>228.1</c:v>
                </c:pt>
                <c:pt idx="653">
                  <c:v>209.2</c:v>
                </c:pt>
                <c:pt idx="654">
                  <c:v>230</c:v>
                </c:pt>
                <c:pt idx="655">
                  <c:v>216.2</c:v>
                </c:pt>
                <c:pt idx="656">
                  <c:v>214.4</c:v>
                </c:pt>
                <c:pt idx="657">
                  <c:v>217.6</c:v>
                </c:pt>
                <c:pt idx="658">
                  <c:v>198.4</c:v>
                </c:pt>
                <c:pt idx="659">
                  <c:v>212.1</c:v>
                </c:pt>
                <c:pt idx="660">
                  <c:v>199.8</c:v>
                </c:pt>
                <c:pt idx="661">
                  <c:v>227</c:v>
                </c:pt>
                <c:pt idx="662">
                  <c:v>212.1</c:v>
                </c:pt>
                <c:pt idx="663">
                  <c:v>210</c:v>
                </c:pt>
                <c:pt idx="664">
                  <c:v>231.6</c:v>
                </c:pt>
                <c:pt idx="665">
                  <c:v>234.4</c:v>
                </c:pt>
                <c:pt idx="666">
                  <c:v>227.9</c:v>
                </c:pt>
                <c:pt idx="667">
                  <c:v>219</c:v>
                </c:pt>
                <c:pt idx="668">
                  <c:v>212.3</c:v>
                </c:pt>
                <c:pt idx="669">
                  <c:v>219.5</c:v>
                </c:pt>
                <c:pt idx="670">
                  <c:v>199.3</c:v>
                </c:pt>
                <c:pt idx="671">
                  <c:v>231.3</c:v>
                </c:pt>
                <c:pt idx="672">
                  <c:v>232.9</c:v>
                </c:pt>
                <c:pt idx="673">
                  <c:v>216.9</c:v>
                </c:pt>
                <c:pt idx="674">
                  <c:v>243.4</c:v>
                </c:pt>
                <c:pt idx="675">
                  <c:v>222</c:v>
                </c:pt>
                <c:pt idx="676">
                  <c:v>212.3</c:v>
                </c:pt>
                <c:pt idx="677">
                  <c:v>216.3</c:v>
                </c:pt>
                <c:pt idx="678">
                  <c:v>219</c:v>
                </c:pt>
                <c:pt idx="679">
                  <c:v>222.4</c:v>
                </c:pt>
                <c:pt idx="680">
                  <c:v>227.9</c:v>
                </c:pt>
                <c:pt idx="681">
                  <c:v>204.8</c:v>
                </c:pt>
                <c:pt idx="682">
                  <c:v>221.2</c:v>
                </c:pt>
                <c:pt idx="683">
                  <c:v>230.1</c:v>
                </c:pt>
                <c:pt idx="684">
                  <c:v>237.9</c:v>
                </c:pt>
                <c:pt idx="685">
                  <c:v>222.7</c:v>
                </c:pt>
                <c:pt idx="686">
                  <c:v>248.3</c:v>
                </c:pt>
                <c:pt idx="687">
                  <c:v>270.5</c:v>
                </c:pt>
                <c:pt idx="688">
                  <c:v>218.4</c:v>
                </c:pt>
                <c:pt idx="689">
                  <c:v>257.7</c:v>
                </c:pt>
                <c:pt idx="690">
                  <c:v>242</c:v>
                </c:pt>
                <c:pt idx="691">
                  <c:v>238.5</c:v>
                </c:pt>
                <c:pt idx="692">
                  <c:v>217.1</c:v>
                </c:pt>
                <c:pt idx="693">
                  <c:v>227.1</c:v>
                </c:pt>
                <c:pt idx="694">
                  <c:v>222.4</c:v>
                </c:pt>
                <c:pt idx="695">
                  <c:v>225.1</c:v>
                </c:pt>
                <c:pt idx="696">
                  <c:v>230.4</c:v>
                </c:pt>
                <c:pt idx="697">
                  <c:v>229.1</c:v>
                </c:pt>
                <c:pt idx="698">
                  <c:v>214.3</c:v>
                </c:pt>
                <c:pt idx="699">
                  <c:v>199.8</c:v>
                </c:pt>
                <c:pt idx="700">
                  <c:v>228.8</c:v>
                </c:pt>
                <c:pt idx="701">
                  <c:v>211.6</c:v>
                </c:pt>
                <c:pt idx="702">
                  <c:v>211.8</c:v>
                </c:pt>
                <c:pt idx="703">
                  <c:v>220.2</c:v>
                </c:pt>
                <c:pt idx="704">
                  <c:v>211</c:v>
                </c:pt>
                <c:pt idx="705">
                  <c:v>197.4</c:v>
                </c:pt>
                <c:pt idx="706">
                  <c:v>195.2</c:v>
                </c:pt>
                <c:pt idx="707">
                  <c:v>203.5</c:v>
                </c:pt>
                <c:pt idx="708">
                  <c:v>209.9</c:v>
                </c:pt>
                <c:pt idx="709">
                  <c:v>228.9</c:v>
                </c:pt>
                <c:pt idx="710">
                  <c:v>213.5</c:v>
                </c:pt>
                <c:pt idx="711">
                  <c:v>226.6</c:v>
                </c:pt>
                <c:pt idx="712">
                  <c:v>229</c:v>
                </c:pt>
                <c:pt idx="713">
                  <c:v>215.1</c:v>
                </c:pt>
                <c:pt idx="714">
                  <c:v>220.6</c:v>
                </c:pt>
                <c:pt idx="715">
                  <c:v>222.6</c:v>
                </c:pt>
                <c:pt idx="716">
                  <c:v>203.3</c:v>
                </c:pt>
                <c:pt idx="717">
                  <c:v>232.1</c:v>
                </c:pt>
                <c:pt idx="718">
                  <c:v>209</c:v>
                </c:pt>
                <c:pt idx="719">
                  <c:v>228.5</c:v>
                </c:pt>
                <c:pt idx="720">
                  <c:v>225.8</c:v>
                </c:pt>
                <c:pt idx="721">
                  <c:v>219.8</c:v>
                </c:pt>
                <c:pt idx="722">
                  <c:v>227.9</c:v>
                </c:pt>
                <c:pt idx="723">
                  <c:v>239.5</c:v>
                </c:pt>
                <c:pt idx="724">
                  <c:v>205.4</c:v>
                </c:pt>
                <c:pt idx="725">
                  <c:v>227.7</c:v>
                </c:pt>
                <c:pt idx="726">
                  <c:v>228.7</c:v>
                </c:pt>
                <c:pt idx="727">
                  <c:v>246.3</c:v>
                </c:pt>
                <c:pt idx="728">
                  <c:v>208.2</c:v>
                </c:pt>
                <c:pt idx="729">
                  <c:v>225.3</c:v>
                </c:pt>
                <c:pt idx="730">
                  <c:v>217.1</c:v>
                </c:pt>
                <c:pt idx="731">
                  <c:v>212</c:v>
                </c:pt>
                <c:pt idx="732">
                  <c:v>233.8</c:v>
                </c:pt>
                <c:pt idx="733">
                  <c:v>231.7</c:v>
                </c:pt>
                <c:pt idx="734">
                  <c:v>242</c:v>
                </c:pt>
                <c:pt idx="735">
                  <c:v>239.4</c:v>
                </c:pt>
                <c:pt idx="736">
                  <c:v>229.4</c:v>
                </c:pt>
                <c:pt idx="737">
                  <c:v>223.4</c:v>
                </c:pt>
                <c:pt idx="738">
                  <c:v>220.9</c:v>
                </c:pt>
                <c:pt idx="739">
                  <c:v>222.3</c:v>
                </c:pt>
                <c:pt idx="740">
                  <c:v>230.8</c:v>
                </c:pt>
                <c:pt idx="741">
                  <c:v>216.3</c:v>
                </c:pt>
                <c:pt idx="742">
                  <c:v>201.6</c:v>
                </c:pt>
                <c:pt idx="743">
                  <c:v>233.2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00-4C06-86F7-F90101AF73B0}"/>
            </c:ext>
          </c:extLst>
        </c:ser>
        <c:ser>
          <c:idx val="1"/>
          <c:order val="1"/>
          <c:tx>
            <c:v>Referência</c:v>
          </c:tx>
          <c:spPr>
            <a:ln w="28575">
              <a:noFill/>
            </a:ln>
          </c:spPr>
          <c:marker>
            <c:symbol val="none"/>
          </c:marker>
          <c:trendline>
            <c:trendlineType val="linear"/>
            <c:dispRSqr val="0"/>
            <c:dispEq val="0"/>
          </c:trendline>
          <c:xVal>
            <c:numRef>
              <c:f>LB!$D$5:$D$172</c:f>
              <c:numCache>
                <c:formatCode>0.0</c:formatCode>
                <c:ptCount val="168"/>
                <c:pt idx="0">
                  <c:v>15.1</c:v>
                </c:pt>
                <c:pt idx="1">
                  <c:v>14.6</c:v>
                </c:pt>
                <c:pt idx="2">
                  <c:v>14.9</c:v>
                </c:pt>
                <c:pt idx="3">
                  <c:v>14.6</c:v>
                </c:pt>
                <c:pt idx="4">
                  <c:v>13.8</c:v>
                </c:pt>
                <c:pt idx="5">
                  <c:v>14.1</c:v>
                </c:pt>
                <c:pt idx="6">
                  <c:v>14.9</c:v>
                </c:pt>
                <c:pt idx="7">
                  <c:v>14.3</c:v>
                </c:pt>
                <c:pt idx="8">
                  <c:v>15.1</c:v>
                </c:pt>
                <c:pt idx="9">
                  <c:v>14.6</c:v>
                </c:pt>
                <c:pt idx="10">
                  <c:v>14.6</c:v>
                </c:pt>
                <c:pt idx="11">
                  <c:v>15.4</c:v>
                </c:pt>
                <c:pt idx="12">
                  <c:v>13.8</c:v>
                </c:pt>
                <c:pt idx="13">
                  <c:v>13.5</c:v>
                </c:pt>
                <c:pt idx="14">
                  <c:v>12.7</c:v>
                </c:pt>
                <c:pt idx="15">
                  <c:v>13</c:v>
                </c:pt>
                <c:pt idx="16">
                  <c:v>12.2</c:v>
                </c:pt>
                <c:pt idx="17">
                  <c:v>12.4</c:v>
                </c:pt>
                <c:pt idx="18">
                  <c:v>11.9</c:v>
                </c:pt>
                <c:pt idx="19">
                  <c:v>13.2</c:v>
                </c:pt>
                <c:pt idx="20">
                  <c:v>13</c:v>
                </c:pt>
                <c:pt idx="21">
                  <c:v>12.7</c:v>
                </c:pt>
                <c:pt idx="22">
                  <c:v>15.9</c:v>
                </c:pt>
                <c:pt idx="23">
                  <c:v>16.2</c:v>
                </c:pt>
                <c:pt idx="24">
                  <c:v>16.5</c:v>
                </c:pt>
                <c:pt idx="25">
                  <c:v>16.2</c:v>
                </c:pt>
                <c:pt idx="26">
                  <c:v>17.8</c:v>
                </c:pt>
                <c:pt idx="27">
                  <c:v>17.3</c:v>
                </c:pt>
                <c:pt idx="28">
                  <c:v>17</c:v>
                </c:pt>
                <c:pt idx="29">
                  <c:v>17.600000000000001</c:v>
                </c:pt>
                <c:pt idx="30">
                  <c:v>18.100000000000001</c:v>
                </c:pt>
                <c:pt idx="31">
                  <c:v>15.9</c:v>
                </c:pt>
                <c:pt idx="32">
                  <c:v>16.8</c:v>
                </c:pt>
                <c:pt idx="33">
                  <c:v>16.5</c:v>
                </c:pt>
                <c:pt idx="34">
                  <c:v>14.6</c:v>
                </c:pt>
                <c:pt idx="35">
                  <c:v>15.1</c:v>
                </c:pt>
                <c:pt idx="36">
                  <c:v>14.3</c:v>
                </c:pt>
                <c:pt idx="37">
                  <c:v>14.9</c:v>
                </c:pt>
                <c:pt idx="38">
                  <c:v>14.1</c:v>
                </c:pt>
                <c:pt idx="39">
                  <c:v>14.6</c:v>
                </c:pt>
                <c:pt idx="40">
                  <c:v>15.7</c:v>
                </c:pt>
                <c:pt idx="41">
                  <c:v>15.1</c:v>
                </c:pt>
                <c:pt idx="42">
                  <c:v>14.6</c:v>
                </c:pt>
                <c:pt idx="43">
                  <c:v>14.9</c:v>
                </c:pt>
                <c:pt idx="44">
                  <c:v>14.6</c:v>
                </c:pt>
                <c:pt idx="45">
                  <c:v>13.8</c:v>
                </c:pt>
                <c:pt idx="46">
                  <c:v>14.1</c:v>
                </c:pt>
                <c:pt idx="47">
                  <c:v>14.9</c:v>
                </c:pt>
                <c:pt idx="48">
                  <c:v>14.3</c:v>
                </c:pt>
                <c:pt idx="49">
                  <c:v>15.1</c:v>
                </c:pt>
                <c:pt idx="50">
                  <c:v>14.6</c:v>
                </c:pt>
                <c:pt idx="51">
                  <c:v>14.6</c:v>
                </c:pt>
                <c:pt idx="52">
                  <c:v>15.4</c:v>
                </c:pt>
                <c:pt idx="53">
                  <c:v>13.8</c:v>
                </c:pt>
                <c:pt idx="54">
                  <c:v>13.5</c:v>
                </c:pt>
                <c:pt idx="55">
                  <c:v>12.7</c:v>
                </c:pt>
                <c:pt idx="56">
                  <c:v>13</c:v>
                </c:pt>
                <c:pt idx="57">
                  <c:v>16.2</c:v>
                </c:pt>
                <c:pt idx="58">
                  <c:v>16.5</c:v>
                </c:pt>
                <c:pt idx="59">
                  <c:v>16.2</c:v>
                </c:pt>
                <c:pt idx="60">
                  <c:v>17.8</c:v>
                </c:pt>
                <c:pt idx="61">
                  <c:v>17.3</c:v>
                </c:pt>
                <c:pt idx="62">
                  <c:v>17</c:v>
                </c:pt>
                <c:pt idx="63">
                  <c:v>17.600000000000001</c:v>
                </c:pt>
                <c:pt idx="64">
                  <c:v>18.100000000000001</c:v>
                </c:pt>
                <c:pt idx="65">
                  <c:v>15.9</c:v>
                </c:pt>
                <c:pt idx="66">
                  <c:v>16.8</c:v>
                </c:pt>
                <c:pt idx="67">
                  <c:v>16.5</c:v>
                </c:pt>
                <c:pt idx="68">
                  <c:v>14.6</c:v>
                </c:pt>
                <c:pt idx="69">
                  <c:v>15.1</c:v>
                </c:pt>
                <c:pt idx="70">
                  <c:v>14.3</c:v>
                </c:pt>
                <c:pt idx="71">
                  <c:v>14.9</c:v>
                </c:pt>
                <c:pt idx="72">
                  <c:v>14.1</c:v>
                </c:pt>
                <c:pt idx="73">
                  <c:v>14.6</c:v>
                </c:pt>
                <c:pt idx="74">
                  <c:v>15.7</c:v>
                </c:pt>
                <c:pt idx="75">
                  <c:v>15.1</c:v>
                </c:pt>
                <c:pt idx="76">
                  <c:v>14.6</c:v>
                </c:pt>
                <c:pt idx="77">
                  <c:v>14.9</c:v>
                </c:pt>
                <c:pt idx="78">
                  <c:v>14.6</c:v>
                </c:pt>
                <c:pt idx="79">
                  <c:v>13.8</c:v>
                </c:pt>
                <c:pt idx="80">
                  <c:v>14.1</c:v>
                </c:pt>
                <c:pt idx="81">
                  <c:v>13.8</c:v>
                </c:pt>
                <c:pt idx="82">
                  <c:v>14.1</c:v>
                </c:pt>
                <c:pt idx="83">
                  <c:v>14.9</c:v>
                </c:pt>
                <c:pt idx="84">
                  <c:v>14.3</c:v>
                </c:pt>
                <c:pt idx="85">
                  <c:v>15.1</c:v>
                </c:pt>
                <c:pt idx="86">
                  <c:v>14.6</c:v>
                </c:pt>
                <c:pt idx="87">
                  <c:v>14.6</c:v>
                </c:pt>
                <c:pt idx="88">
                  <c:v>15.4</c:v>
                </c:pt>
                <c:pt idx="89">
                  <c:v>13.8</c:v>
                </c:pt>
                <c:pt idx="90">
                  <c:v>13.5</c:v>
                </c:pt>
                <c:pt idx="91">
                  <c:v>12.7</c:v>
                </c:pt>
                <c:pt idx="92">
                  <c:v>13</c:v>
                </c:pt>
                <c:pt idx="93">
                  <c:v>12.2</c:v>
                </c:pt>
                <c:pt idx="94">
                  <c:v>12.4</c:v>
                </c:pt>
                <c:pt idx="95">
                  <c:v>11.9</c:v>
                </c:pt>
                <c:pt idx="96">
                  <c:v>13.2</c:v>
                </c:pt>
                <c:pt idx="97">
                  <c:v>13</c:v>
                </c:pt>
                <c:pt idx="98">
                  <c:v>12.7</c:v>
                </c:pt>
                <c:pt idx="99">
                  <c:v>15.9</c:v>
                </c:pt>
                <c:pt idx="100">
                  <c:v>16.2</c:v>
                </c:pt>
                <c:pt idx="101">
                  <c:v>16.5</c:v>
                </c:pt>
                <c:pt idx="102">
                  <c:v>16.2</c:v>
                </c:pt>
                <c:pt idx="103">
                  <c:v>17.8</c:v>
                </c:pt>
                <c:pt idx="104">
                  <c:v>17.3</c:v>
                </c:pt>
                <c:pt idx="105">
                  <c:v>17</c:v>
                </c:pt>
                <c:pt idx="106">
                  <c:v>17.600000000000001</c:v>
                </c:pt>
                <c:pt idx="107">
                  <c:v>18.100000000000001</c:v>
                </c:pt>
                <c:pt idx="108">
                  <c:v>18.100000000000001</c:v>
                </c:pt>
                <c:pt idx="109">
                  <c:v>15.9</c:v>
                </c:pt>
                <c:pt idx="110">
                  <c:v>16.8</c:v>
                </c:pt>
                <c:pt idx="111">
                  <c:v>16.5</c:v>
                </c:pt>
                <c:pt idx="112">
                  <c:v>14.6</c:v>
                </c:pt>
                <c:pt idx="113">
                  <c:v>15.1</c:v>
                </c:pt>
                <c:pt idx="114">
                  <c:v>14.3</c:v>
                </c:pt>
                <c:pt idx="115">
                  <c:v>14.9</c:v>
                </c:pt>
                <c:pt idx="116">
                  <c:v>14.1</c:v>
                </c:pt>
                <c:pt idx="117">
                  <c:v>14.6</c:v>
                </c:pt>
                <c:pt idx="118">
                  <c:v>15.7</c:v>
                </c:pt>
                <c:pt idx="119">
                  <c:v>15.1</c:v>
                </c:pt>
                <c:pt idx="120">
                  <c:v>14.6</c:v>
                </c:pt>
                <c:pt idx="121">
                  <c:v>14.9</c:v>
                </c:pt>
                <c:pt idx="122">
                  <c:v>14.6</c:v>
                </c:pt>
                <c:pt idx="123">
                  <c:v>13.8</c:v>
                </c:pt>
                <c:pt idx="124">
                  <c:v>14.1</c:v>
                </c:pt>
                <c:pt idx="125">
                  <c:v>13.8</c:v>
                </c:pt>
                <c:pt idx="126">
                  <c:v>14.1</c:v>
                </c:pt>
                <c:pt idx="127">
                  <c:v>14.9</c:v>
                </c:pt>
                <c:pt idx="128">
                  <c:v>14.3</c:v>
                </c:pt>
                <c:pt idx="129">
                  <c:v>15.1</c:v>
                </c:pt>
                <c:pt idx="130">
                  <c:v>14.6</c:v>
                </c:pt>
                <c:pt idx="131">
                  <c:v>14.6</c:v>
                </c:pt>
                <c:pt idx="132">
                  <c:v>15.4</c:v>
                </c:pt>
                <c:pt idx="133">
                  <c:v>13.8</c:v>
                </c:pt>
                <c:pt idx="134">
                  <c:v>13.5</c:v>
                </c:pt>
                <c:pt idx="135">
                  <c:v>12.7</c:v>
                </c:pt>
                <c:pt idx="136">
                  <c:v>13</c:v>
                </c:pt>
                <c:pt idx="137">
                  <c:v>12.2</c:v>
                </c:pt>
                <c:pt idx="138">
                  <c:v>12.4</c:v>
                </c:pt>
                <c:pt idx="139">
                  <c:v>11.9</c:v>
                </c:pt>
                <c:pt idx="140">
                  <c:v>13.2</c:v>
                </c:pt>
                <c:pt idx="141">
                  <c:v>13</c:v>
                </c:pt>
                <c:pt idx="142">
                  <c:v>12.7</c:v>
                </c:pt>
                <c:pt idx="143">
                  <c:v>15.9</c:v>
                </c:pt>
                <c:pt idx="144">
                  <c:v>16.2</c:v>
                </c:pt>
                <c:pt idx="145">
                  <c:v>16.5</c:v>
                </c:pt>
                <c:pt idx="146">
                  <c:v>16.2</c:v>
                </c:pt>
                <c:pt idx="147">
                  <c:v>16.8</c:v>
                </c:pt>
                <c:pt idx="148">
                  <c:v>16.5</c:v>
                </c:pt>
                <c:pt idx="149">
                  <c:v>14.6</c:v>
                </c:pt>
                <c:pt idx="150">
                  <c:v>15.1</c:v>
                </c:pt>
                <c:pt idx="151">
                  <c:v>14.3</c:v>
                </c:pt>
                <c:pt idx="152">
                  <c:v>14.9</c:v>
                </c:pt>
                <c:pt idx="153">
                  <c:v>14.1</c:v>
                </c:pt>
                <c:pt idx="154">
                  <c:v>14.6</c:v>
                </c:pt>
                <c:pt idx="155">
                  <c:v>15.7</c:v>
                </c:pt>
                <c:pt idx="156">
                  <c:v>15.1</c:v>
                </c:pt>
                <c:pt idx="157">
                  <c:v>14.6</c:v>
                </c:pt>
                <c:pt idx="158">
                  <c:v>14.9</c:v>
                </c:pt>
                <c:pt idx="159">
                  <c:v>14.6</c:v>
                </c:pt>
                <c:pt idx="160">
                  <c:v>13.8</c:v>
                </c:pt>
                <c:pt idx="161">
                  <c:v>14.1</c:v>
                </c:pt>
                <c:pt idx="162">
                  <c:v>13.8</c:v>
                </c:pt>
                <c:pt idx="163">
                  <c:v>14.1</c:v>
                </c:pt>
                <c:pt idx="164">
                  <c:v>14.9</c:v>
                </c:pt>
                <c:pt idx="165">
                  <c:v>14.3</c:v>
                </c:pt>
                <c:pt idx="166">
                  <c:v>15.1</c:v>
                </c:pt>
                <c:pt idx="167">
                  <c:v>14.6</c:v>
                </c:pt>
              </c:numCache>
            </c:numRef>
          </c:xVal>
          <c:yVal>
            <c:numRef>
              <c:f>LB!$E$5:$E$172</c:f>
              <c:numCache>
                <c:formatCode>0.0</c:formatCode>
                <c:ptCount val="168"/>
                <c:pt idx="0">
                  <c:v>286.2</c:v>
                </c:pt>
                <c:pt idx="1">
                  <c:v>282.3</c:v>
                </c:pt>
                <c:pt idx="2">
                  <c:v>288.60000000000002</c:v>
                </c:pt>
                <c:pt idx="3">
                  <c:v>282.7</c:v>
                </c:pt>
                <c:pt idx="4">
                  <c:v>262</c:v>
                </c:pt>
                <c:pt idx="5">
                  <c:v>270.2</c:v>
                </c:pt>
                <c:pt idx="6">
                  <c:v>294.7</c:v>
                </c:pt>
                <c:pt idx="7">
                  <c:v>278.5</c:v>
                </c:pt>
                <c:pt idx="8">
                  <c:v>302.2</c:v>
                </c:pt>
                <c:pt idx="9">
                  <c:v>290.5</c:v>
                </c:pt>
                <c:pt idx="10">
                  <c:v>293.8</c:v>
                </c:pt>
                <c:pt idx="11">
                  <c:v>292.60000000000002</c:v>
                </c:pt>
                <c:pt idx="12">
                  <c:v>283.89999999999998</c:v>
                </c:pt>
                <c:pt idx="13">
                  <c:v>281.5</c:v>
                </c:pt>
                <c:pt idx="14">
                  <c:v>264.39999999999998</c:v>
                </c:pt>
                <c:pt idx="15">
                  <c:v>275.60000000000002</c:v>
                </c:pt>
                <c:pt idx="16">
                  <c:v>241</c:v>
                </c:pt>
                <c:pt idx="17">
                  <c:v>263.89999999999998</c:v>
                </c:pt>
                <c:pt idx="18">
                  <c:v>240.3</c:v>
                </c:pt>
                <c:pt idx="19">
                  <c:v>253.8</c:v>
                </c:pt>
                <c:pt idx="20">
                  <c:v>258.5</c:v>
                </c:pt>
                <c:pt idx="21">
                  <c:v>260.2</c:v>
                </c:pt>
                <c:pt idx="22">
                  <c:v>298</c:v>
                </c:pt>
                <c:pt idx="23">
                  <c:v>299.8</c:v>
                </c:pt>
                <c:pt idx="24">
                  <c:v>318.7</c:v>
                </c:pt>
                <c:pt idx="25">
                  <c:v>310.60000000000002</c:v>
                </c:pt>
                <c:pt idx="26">
                  <c:v>334.5</c:v>
                </c:pt>
                <c:pt idx="27">
                  <c:v>313.5</c:v>
                </c:pt>
                <c:pt idx="28">
                  <c:v>320.2</c:v>
                </c:pt>
                <c:pt idx="29">
                  <c:v>327.7</c:v>
                </c:pt>
                <c:pt idx="30">
                  <c:v>323.3</c:v>
                </c:pt>
                <c:pt idx="31">
                  <c:v>309.7</c:v>
                </c:pt>
                <c:pt idx="32">
                  <c:v>304</c:v>
                </c:pt>
                <c:pt idx="33">
                  <c:v>316.2</c:v>
                </c:pt>
                <c:pt idx="34">
                  <c:v>284</c:v>
                </c:pt>
                <c:pt idx="35">
                  <c:v>285.5</c:v>
                </c:pt>
                <c:pt idx="36">
                  <c:v>289.10000000000002</c:v>
                </c:pt>
                <c:pt idx="37">
                  <c:v>286.5</c:v>
                </c:pt>
                <c:pt idx="38">
                  <c:v>285.10000000000002</c:v>
                </c:pt>
                <c:pt idx="39">
                  <c:v>286.89999999999998</c:v>
                </c:pt>
                <c:pt idx="40">
                  <c:v>305.5</c:v>
                </c:pt>
                <c:pt idx="41">
                  <c:v>297.60000000000002</c:v>
                </c:pt>
                <c:pt idx="42">
                  <c:v>284</c:v>
                </c:pt>
                <c:pt idx="43">
                  <c:v>282.7</c:v>
                </c:pt>
                <c:pt idx="44">
                  <c:v>277.7</c:v>
                </c:pt>
                <c:pt idx="45">
                  <c:v>267.2</c:v>
                </c:pt>
                <c:pt idx="46">
                  <c:v>270.3</c:v>
                </c:pt>
                <c:pt idx="47">
                  <c:v>291.5</c:v>
                </c:pt>
                <c:pt idx="48">
                  <c:v>277.89999999999998</c:v>
                </c:pt>
                <c:pt idx="49">
                  <c:v>296.2</c:v>
                </c:pt>
                <c:pt idx="50">
                  <c:v>284.5</c:v>
                </c:pt>
                <c:pt idx="51">
                  <c:v>277.10000000000002</c:v>
                </c:pt>
                <c:pt idx="52">
                  <c:v>298.39999999999998</c:v>
                </c:pt>
                <c:pt idx="53">
                  <c:v>268.10000000000002</c:v>
                </c:pt>
                <c:pt idx="54">
                  <c:v>266.2</c:v>
                </c:pt>
                <c:pt idx="55">
                  <c:v>266.60000000000002</c:v>
                </c:pt>
                <c:pt idx="56">
                  <c:v>271.7</c:v>
                </c:pt>
                <c:pt idx="57">
                  <c:v>316.2</c:v>
                </c:pt>
                <c:pt idx="58">
                  <c:v>319.7</c:v>
                </c:pt>
                <c:pt idx="59">
                  <c:v>303.89999999999998</c:v>
                </c:pt>
                <c:pt idx="60">
                  <c:v>314.8</c:v>
                </c:pt>
                <c:pt idx="61">
                  <c:v>326.2</c:v>
                </c:pt>
                <c:pt idx="62">
                  <c:v>309.60000000000002</c:v>
                </c:pt>
                <c:pt idx="63">
                  <c:v>312.8</c:v>
                </c:pt>
                <c:pt idx="64">
                  <c:v>326.7</c:v>
                </c:pt>
                <c:pt idx="65">
                  <c:v>302.10000000000002</c:v>
                </c:pt>
                <c:pt idx="66">
                  <c:v>305.5</c:v>
                </c:pt>
                <c:pt idx="67">
                  <c:v>303.3</c:v>
                </c:pt>
                <c:pt idx="68">
                  <c:v>291.5</c:v>
                </c:pt>
                <c:pt idx="69">
                  <c:v>286.39999999999998</c:v>
                </c:pt>
                <c:pt idx="70">
                  <c:v>291.10000000000002</c:v>
                </c:pt>
                <c:pt idx="71">
                  <c:v>290.2</c:v>
                </c:pt>
                <c:pt idx="72">
                  <c:v>267.3</c:v>
                </c:pt>
                <c:pt idx="73">
                  <c:v>286.7</c:v>
                </c:pt>
                <c:pt idx="74">
                  <c:v>297.3</c:v>
                </c:pt>
                <c:pt idx="75">
                  <c:v>285.7</c:v>
                </c:pt>
                <c:pt idx="76">
                  <c:v>287.3</c:v>
                </c:pt>
                <c:pt idx="77">
                  <c:v>291.7</c:v>
                </c:pt>
                <c:pt idx="78">
                  <c:v>292.3</c:v>
                </c:pt>
                <c:pt idx="79">
                  <c:v>276.3</c:v>
                </c:pt>
                <c:pt idx="80">
                  <c:v>267.8</c:v>
                </c:pt>
                <c:pt idx="81">
                  <c:v>274.8</c:v>
                </c:pt>
                <c:pt idx="82">
                  <c:v>289.8</c:v>
                </c:pt>
                <c:pt idx="83">
                  <c:v>288</c:v>
                </c:pt>
                <c:pt idx="84">
                  <c:v>286.89999999999998</c:v>
                </c:pt>
                <c:pt idx="85">
                  <c:v>285.7</c:v>
                </c:pt>
                <c:pt idx="86">
                  <c:v>282.60000000000002</c:v>
                </c:pt>
                <c:pt idx="87">
                  <c:v>294</c:v>
                </c:pt>
                <c:pt idx="88">
                  <c:v>293.5</c:v>
                </c:pt>
                <c:pt idx="89">
                  <c:v>264.60000000000002</c:v>
                </c:pt>
                <c:pt idx="90">
                  <c:v>259.8</c:v>
                </c:pt>
                <c:pt idx="91">
                  <c:v>272.89999999999998</c:v>
                </c:pt>
                <c:pt idx="92">
                  <c:v>267</c:v>
                </c:pt>
                <c:pt idx="93">
                  <c:v>248.6</c:v>
                </c:pt>
                <c:pt idx="94">
                  <c:v>244.3</c:v>
                </c:pt>
                <c:pt idx="95">
                  <c:v>246</c:v>
                </c:pt>
                <c:pt idx="96">
                  <c:v>259.2</c:v>
                </c:pt>
                <c:pt idx="97">
                  <c:v>275.2</c:v>
                </c:pt>
                <c:pt idx="98">
                  <c:v>247.1</c:v>
                </c:pt>
                <c:pt idx="99">
                  <c:v>304.39999999999998</c:v>
                </c:pt>
                <c:pt idx="100">
                  <c:v>308.7</c:v>
                </c:pt>
                <c:pt idx="101">
                  <c:v>300.39999999999998</c:v>
                </c:pt>
                <c:pt idx="102">
                  <c:v>308.3</c:v>
                </c:pt>
                <c:pt idx="103">
                  <c:v>326.5</c:v>
                </c:pt>
                <c:pt idx="104">
                  <c:v>326.60000000000002</c:v>
                </c:pt>
                <c:pt idx="105">
                  <c:v>313.39999999999998</c:v>
                </c:pt>
                <c:pt idx="106">
                  <c:v>321</c:v>
                </c:pt>
                <c:pt idx="107">
                  <c:v>333.6</c:v>
                </c:pt>
                <c:pt idx="108">
                  <c:v>337.5</c:v>
                </c:pt>
                <c:pt idx="109">
                  <c:v>309.3</c:v>
                </c:pt>
                <c:pt idx="110">
                  <c:v>302.60000000000002</c:v>
                </c:pt>
                <c:pt idx="111">
                  <c:v>320</c:v>
                </c:pt>
                <c:pt idx="112">
                  <c:v>290.7</c:v>
                </c:pt>
                <c:pt idx="113">
                  <c:v>298.10000000000002</c:v>
                </c:pt>
                <c:pt idx="114">
                  <c:v>276.8</c:v>
                </c:pt>
                <c:pt idx="115">
                  <c:v>299.5</c:v>
                </c:pt>
                <c:pt idx="116">
                  <c:v>274.8</c:v>
                </c:pt>
                <c:pt idx="117">
                  <c:v>292.89999999999998</c:v>
                </c:pt>
                <c:pt idx="118">
                  <c:v>293.7</c:v>
                </c:pt>
                <c:pt idx="119">
                  <c:v>289</c:v>
                </c:pt>
                <c:pt idx="120">
                  <c:v>285.5</c:v>
                </c:pt>
                <c:pt idx="121">
                  <c:v>283.3</c:v>
                </c:pt>
                <c:pt idx="122">
                  <c:v>278.89999999999998</c:v>
                </c:pt>
                <c:pt idx="123">
                  <c:v>276.8</c:v>
                </c:pt>
                <c:pt idx="124">
                  <c:v>275.7</c:v>
                </c:pt>
                <c:pt idx="125">
                  <c:v>280.60000000000002</c:v>
                </c:pt>
                <c:pt idx="126">
                  <c:v>285.8</c:v>
                </c:pt>
                <c:pt idx="127">
                  <c:v>290.8</c:v>
                </c:pt>
                <c:pt idx="128">
                  <c:v>274.39999999999998</c:v>
                </c:pt>
                <c:pt idx="129">
                  <c:v>298.39999999999998</c:v>
                </c:pt>
                <c:pt idx="130">
                  <c:v>283.5</c:v>
                </c:pt>
                <c:pt idx="131">
                  <c:v>291.5</c:v>
                </c:pt>
                <c:pt idx="132">
                  <c:v>290.2</c:v>
                </c:pt>
                <c:pt idx="133">
                  <c:v>282</c:v>
                </c:pt>
                <c:pt idx="134">
                  <c:v>268.8</c:v>
                </c:pt>
                <c:pt idx="135">
                  <c:v>271.7</c:v>
                </c:pt>
                <c:pt idx="136">
                  <c:v>276.2</c:v>
                </c:pt>
                <c:pt idx="137">
                  <c:v>264.89999999999998</c:v>
                </c:pt>
                <c:pt idx="138">
                  <c:v>255</c:v>
                </c:pt>
                <c:pt idx="139">
                  <c:v>254.6</c:v>
                </c:pt>
                <c:pt idx="140">
                  <c:v>275.8</c:v>
                </c:pt>
                <c:pt idx="141">
                  <c:v>259.89999999999998</c:v>
                </c:pt>
                <c:pt idx="142">
                  <c:v>247.4</c:v>
                </c:pt>
                <c:pt idx="143">
                  <c:v>305.89999999999998</c:v>
                </c:pt>
                <c:pt idx="144">
                  <c:v>303.7</c:v>
                </c:pt>
                <c:pt idx="145">
                  <c:v>311.3</c:v>
                </c:pt>
                <c:pt idx="146">
                  <c:v>316.39999999999998</c:v>
                </c:pt>
                <c:pt idx="147">
                  <c:v>319.39999999999998</c:v>
                </c:pt>
                <c:pt idx="148">
                  <c:v>304.8</c:v>
                </c:pt>
                <c:pt idx="149">
                  <c:v>278.8</c:v>
                </c:pt>
                <c:pt idx="150">
                  <c:v>288.39999999999998</c:v>
                </c:pt>
                <c:pt idx="151">
                  <c:v>277.5</c:v>
                </c:pt>
                <c:pt idx="152">
                  <c:v>283.8</c:v>
                </c:pt>
                <c:pt idx="153">
                  <c:v>275.89999999999998</c:v>
                </c:pt>
                <c:pt idx="154">
                  <c:v>295.2</c:v>
                </c:pt>
                <c:pt idx="155">
                  <c:v>305.7</c:v>
                </c:pt>
                <c:pt idx="156">
                  <c:v>290.7</c:v>
                </c:pt>
                <c:pt idx="157">
                  <c:v>278.8</c:v>
                </c:pt>
                <c:pt idx="158">
                  <c:v>294.60000000000002</c:v>
                </c:pt>
                <c:pt idx="159">
                  <c:v>292</c:v>
                </c:pt>
                <c:pt idx="160">
                  <c:v>280.2</c:v>
                </c:pt>
                <c:pt idx="161">
                  <c:v>284.2</c:v>
                </c:pt>
                <c:pt idx="162">
                  <c:v>283.2</c:v>
                </c:pt>
                <c:pt idx="163">
                  <c:v>278</c:v>
                </c:pt>
                <c:pt idx="164">
                  <c:v>292.7</c:v>
                </c:pt>
                <c:pt idx="165">
                  <c:v>283.3</c:v>
                </c:pt>
                <c:pt idx="166">
                  <c:v>301.8</c:v>
                </c:pt>
                <c:pt idx="167">
                  <c:v>295.2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400-4C06-86F7-F90101AF73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82080"/>
        <c:axId val="164782656"/>
      </c:scatterChart>
      <c:valAx>
        <c:axId val="164782080"/>
        <c:scaling>
          <c:orientation val="minMax"/>
          <c:min val="10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[t]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164782656"/>
        <c:crosses val="autoZero"/>
        <c:crossBetween val="midCat"/>
      </c:valAx>
      <c:valAx>
        <c:axId val="164782656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[m3]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164782080"/>
        <c:crosses val="autoZero"/>
        <c:crossBetween val="midCat"/>
        <c:majorUnit val="50"/>
      </c:valAx>
    </c:plotArea>
    <c:plotVisOnly val="1"/>
    <c:dispBlanksAs val="gap"/>
    <c:showDLblsOverMax val="0"/>
  </c:chart>
  <c:txPr>
    <a:bodyPr/>
    <a:lstStyle/>
    <a:p>
      <a:pPr>
        <a:defRPr>
          <a:latin typeface="Gill Sans MT" pitchFamily="34" charset="0"/>
        </a:defRPr>
      </a:pPr>
      <a:endParaRPr lang="es-UY"/>
    </a:p>
  </c:txPr>
  <c:printSettings>
    <c:headerFooter/>
    <c:pageMargins b="0.78740157499999996" l="0.511811024" r="0.511811024" t="0.78740157499999996" header="0.31496062000000036" footer="0.3149606200000003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Reporte!$E$3</c:f>
              <c:strCache>
                <c:ptCount val="1"/>
                <c:pt idx="0">
                  <c:v>Consumo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Reporte!$C$5:$C$748</c:f>
              <c:numCache>
                <c:formatCode>General</c:formatCode>
                <c:ptCount val="7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  <c:pt idx="68">
                  <c:v>21</c:v>
                </c:pt>
                <c:pt idx="69">
                  <c:v>22</c:v>
                </c:pt>
                <c:pt idx="70">
                  <c:v>23</c:v>
                </c:pt>
                <c:pt idx="71">
                  <c:v>24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13</c:v>
                </c:pt>
                <c:pt idx="85">
                  <c:v>14</c:v>
                </c:pt>
                <c:pt idx="86">
                  <c:v>15</c:v>
                </c:pt>
                <c:pt idx="87">
                  <c:v>16</c:v>
                </c:pt>
                <c:pt idx="88">
                  <c:v>17</c:v>
                </c:pt>
                <c:pt idx="89">
                  <c:v>18</c:v>
                </c:pt>
                <c:pt idx="90">
                  <c:v>19</c:v>
                </c:pt>
                <c:pt idx="91">
                  <c:v>20</c:v>
                </c:pt>
                <c:pt idx="92">
                  <c:v>21</c:v>
                </c:pt>
                <c:pt idx="93">
                  <c:v>22</c:v>
                </c:pt>
                <c:pt idx="94">
                  <c:v>23</c:v>
                </c:pt>
                <c:pt idx="95">
                  <c:v>24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13</c:v>
                </c:pt>
                <c:pt idx="109">
                  <c:v>14</c:v>
                </c:pt>
                <c:pt idx="110">
                  <c:v>15</c:v>
                </c:pt>
                <c:pt idx="111">
                  <c:v>16</c:v>
                </c:pt>
                <c:pt idx="112">
                  <c:v>17</c:v>
                </c:pt>
                <c:pt idx="113">
                  <c:v>18</c:v>
                </c:pt>
                <c:pt idx="114">
                  <c:v>19</c:v>
                </c:pt>
                <c:pt idx="115">
                  <c:v>20</c:v>
                </c:pt>
                <c:pt idx="116">
                  <c:v>21</c:v>
                </c:pt>
                <c:pt idx="117">
                  <c:v>22</c:v>
                </c:pt>
                <c:pt idx="118">
                  <c:v>23</c:v>
                </c:pt>
                <c:pt idx="119">
                  <c:v>24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  <c:pt idx="166">
                  <c:v>23</c:v>
                </c:pt>
                <c:pt idx="167">
                  <c:v>24</c:v>
                </c:pt>
                <c:pt idx="168">
                  <c:v>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13</c:v>
                </c:pt>
                <c:pt idx="181">
                  <c:v>14</c:v>
                </c:pt>
                <c:pt idx="182">
                  <c:v>15</c:v>
                </c:pt>
                <c:pt idx="183">
                  <c:v>16</c:v>
                </c:pt>
                <c:pt idx="184">
                  <c:v>17</c:v>
                </c:pt>
                <c:pt idx="185">
                  <c:v>18</c:v>
                </c:pt>
                <c:pt idx="186">
                  <c:v>19</c:v>
                </c:pt>
                <c:pt idx="187">
                  <c:v>20</c:v>
                </c:pt>
                <c:pt idx="188">
                  <c:v>21</c:v>
                </c:pt>
                <c:pt idx="189">
                  <c:v>22</c:v>
                </c:pt>
                <c:pt idx="190">
                  <c:v>23</c:v>
                </c:pt>
                <c:pt idx="191">
                  <c:v>24</c:v>
                </c:pt>
                <c:pt idx="192">
                  <c:v>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13</c:v>
                </c:pt>
                <c:pt idx="205">
                  <c:v>14</c:v>
                </c:pt>
                <c:pt idx="206">
                  <c:v>15</c:v>
                </c:pt>
                <c:pt idx="207">
                  <c:v>16</c:v>
                </c:pt>
                <c:pt idx="208">
                  <c:v>17</c:v>
                </c:pt>
                <c:pt idx="209">
                  <c:v>18</c:v>
                </c:pt>
                <c:pt idx="210">
                  <c:v>19</c:v>
                </c:pt>
                <c:pt idx="211">
                  <c:v>20</c:v>
                </c:pt>
                <c:pt idx="212">
                  <c:v>21</c:v>
                </c:pt>
                <c:pt idx="213">
                  <c:v>22</c:v>
                </c:pt>
                <c:pt idx="214">
                  <c:v>23</c:v>
                </c:pt>
                <c:pt idx="215">
                  <c:v>24</c:v>
                </c:pt>
                <c:pt idx="216">
                  <c:v>1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13</c:v>
                </c:pt>
                <c:pt idx="229">
                  <c:v>14</c:v>
                </c:pt>
                <c:pt idx="230">
                  <c:v>15</c:v>
                </c:pt>
                <c:pt idx="231">
                  <c:v>16</c:v>
                </c:pt>
                <c:pt idx="232">
                  <c:v>17</c:v>
                </c:pt>
                <c:pt idx="233">
                  <c:v>18</c:v>
                </c:pt>
                <c:pt idx="234">
                  <c:v>19</c:v>
                </c:pt>
                <c:pt idx="235">
                  <c:v>20</c:v>
                </c:pt>
                <c:pt idx="236">
                  <c:v>21</c:v>
                </c:pt>
                <c:pt idx="237">
                  <c:v>22</c:v>
                </c:pt>
                <c:pt idx="238">
                  <c:v>23</c:v>
                </c:pt>
                <c:pt idx="239">
                  <c:v>24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  <c:pt idx="276">
                  <c:v>13</c:v>
                </c:pt>
                <c:pt idx="277">
                  <c:v>14</c:v>
                </c:pt>
                <c:pt idx="278">
                  <c:v>15</c:v>
                </c:pt>
                <c:pt idx="279">
                  <c:v>16</c:v>
                </c:pt>
                <c:pt idx="280">
                  <c:v>17</c:v>
                </c:pt>
                <c:pt idx="281">
                  <c:v>18</c:v>
                </c:pt>
                <c:pt idx="282">
                  <c:v>19</c:v>
                </c:pt>
                <c:pt idx="283">
                  <c:v>20</c:v>
                </c:pt>
                <c:pt idx="284">
                  <c:v>21</c:v>
                </c:pt>
                <c:pt idx="285">
                  <c:v>22</c:v>
                </c:pt>
                <c:pt idx="286">
                  <c:v>23</c:v>
                </c:pt>
                <c:pt idx="287">
                  <c:v>24</c:v>
                </c:pt>
                <c:pt idx="288">
                  <c:v>1</c:v>
                </c:pt>
                <c:pt idx="289">
                  <c:v>2</c:v>
                </c:pt>
                <c:pt idx="290">
                  <c:v>3</c:v>
                </c:pt>
                <c:pt idx="291">
                  <c:v>4</c:v>
                </c:pt>
                <c:pt idx="292">
                  <c:v>5</c:v>
                </c:pt>
                <c:pt idx="293">
                  <c:v>6</c:v>
                </c:pt>
                <c:pt idx="294">
                  <c:v>7</c:v>
                </c:pt>
                <c:pt idx="295">
                  <c:v>8</c:v>
                </c:pt>
                <c:pt idx="296">
                  <c:v>9</c:v>
                </c:pt>
                <c:pt idx="297">
                  <c:v>10</c:v>
                </c:pt>
                <c:pt idx="298">
                  <c:v>11</c:v>
                </c:pt>
                <c:pt idx="299">
                  <c:v>12</c:v>
                </c:pt>
                <c:pt idx="300">
                  <c:v>13</c:v>
                </c:pt>
                <c:pt idx="301">
                  <c:v>14</c:v>
                </c:pt>
                <c:pt idx="302">
                  <c:v>15</c:v>
                </c:pt>
                <c:pt idx="303">
                  <c:v>16</c:v>
                </c:pt>
                <c:pt idx="304">
                  <c:v>17</c:v>
                </c:pt>
                <c:pt idx="305">
                  <c:v>18</c:v>
                </c:pt>
                <c:pt idx="306">
                  <c:v>19</c:v>
                </c:pt>
                <c:pt idx="307">
                  <c:v>20</c:v>
                </c:pt>
                <c:pt idx="308">
                  <c:v>21</c:v>
                </c:pt>
                <c:pt idx="309">
                  <c:v>22</c:v>
                </c:pt>
                <c:pt idx="310">
                  <c:v>23</c:v>
                </c:pt>
                <c:pt idx="311">
                  <c:v>24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1</c:v>
                </c:pt>
                <c:pt idx="337">
                  <c:v>2</c:v>
                </c:pt>
                <c:pt idx="338">
                  <c:v>3</c:v>
                </c:pt>
                <c:pt idx="339">
                  <c:v>4</c:v>
                </c:pt>
                <c:pt idx="340">
                  <c:v>5</c:v>
                </c:pt>
                <c:pt idx="341">
                  <c:v>6</c:v>
                </c:pt>
                <c:pt idx="342">
                  <c:v>7</c:v>
                </c:pt>
                <c:pt idx="343">
                  <c:v>8</c:v>
                </c:pt>
                <c:pt idx="344">
                  <c:v>9</c:v>
                </c:pt>
                <c:pt idx="345">
                  <c:v>10</c:v>
                </c:pt>
                <c:pt idx="346">
                  <c:v>11</c:v>
                </c:pt>
                <c:pt idx="347">
                  <c:v>12</c:v>
                </c:pt>
                <c:pt idx="348">
                  <c:v>13</c:v>
                </c:pt>
                <c:pt idx="349">
                  <c:v>14</c:v>
                </c:pt>
                <c:pt idx="350">
                  <c:v>15</c:v>
                </c:pt>
                <c:pt idx="351">
                  <c:v>16</c:v>
                </c:pt>
                <c:pt idx="352">
                  <c:v>17</c:v>
                </c:pt>
                <c:pt idx="353">
                  <c:v>18</c:v>
                </c:pt>
                <c:pt idx="354">
                  <c:v>19</c:v>
                </c:pt>
                <c:pt idx="355">
                  <c:v>20</c:v>
                </c:pt>
                <c:pt idx="356">
                  <c:v>21</c:v>
                </c:pt>
                <c:pt idx="357">
                  <c:v>22</c:v>
                </c:pt>
                <c:pt idx="358">
                  <c:v>23</c:v>
                </c:pt>
                <c:pt idx="359">
                  <c:v>24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1</c:v>
                </c:pt>
                <c:pt idx="385">
                  <c:v>2</c:v>
                </c:pt>
                <c:pt idx="386">
                  <c:v>3</c:v>
                </c:pt>
                <c:pt idx="387">
                  <c:v>4</c:v>
                </c:pt>
                <c:pt idx="388">
                  <c:v>5</c:v>
                </c:pt>
                <c:pt idx="389">
                  <c:v>6</c:v>
                </c:pt>
                <c:pt idx="390">
                  <c:v>7</c:v>
                </c:pt>
                <c:pt idx="391">
                  <c:v>8</c:v>
                </c:pt>
                <c:pt idx="392">
                  <c:v>9</c:v>
                </c:pt>
                <c:pt idx="393">
                  <c:v>10</c:v>
                </c:pt>
                <c:pt idx="394">
                  <c:v>11</c:v>
                </c:pt>
                <c:pt idx="395">
                  <c:v>12</c:v>
                </c:pt>
                <c:pt idx="396">
                  <c:v>13</c:v>
                </c:pt>
                <c:pt idx="397">
                  <c:v>14</c:v>
                </c:pt>
                <c:pt idx="398">
                  <c:v>15</c:v>
                </c:pt>
                <c:pt idx="399">
                  <c:v>16</c:v>
                </c:pt>
                <c:pt idx="400">
                  <c:v>17</c:v>
                </c:pt>
                <c:pt idx="401">
                  <c:v>18</c:v>
                </c:pt>
                <c:pt idx="402">
                  <c:v>19</c:v>
                </c:pt>
                <c:pt idx="403">
                  <c:v>20</c:v>
                </c:pt>
                <c:pt idx="404">
                  <c:v>21</c:v>
                </c:pt>
                <c:pt idx="405">
                  <c:v>22</c:v>
                </c:pt>
                <c:pt idx="406">
                  <c:v>23</c:v>
                </c:pt>
                <c:pt idx="407">
                  <c:v>24</c:v>
                </c:pt>
                <c:pt idx="408">
                  <c:v>1</c:v>
                </c:pt>
                <c:pt idx="409">
                  <c:v>2</c:v>
                </c:pt>
                <c:pt idx="410">
                  <c:v>3</c:v>
                </c:pt>
                <c:pt idx="411">
                  <c:v>4</c:v>
                </c:pt>
                <c:pt idx="412">
                  <c:v>5</c:v>
                </c:pt>
                <c:pt idx="413">
                  <c:v>6</c:v>
                </c:pt>
                <c:pt idx="414">
                  <c:v>7</c:v>
                </c:pt>
                <c:pt idx="415">
                  <c:v>8</c:v>
                </c:pt>
                <c:pt idx="416">
                  <c:v>9</c:v>
                </c:pt>
                <c:pt idx="417">
                  <c:v>10</c:v>
                </c:pt>
                <c:pt idx="418">
                  <c:v>11</c:v>
                </c:pt>
                <c:pt idx="419">
                  <c:v>12</c:v>
                </c:pt>
                <c:pt idx="420">
                  <c:v>13</c:v>
                </c:pt>
                <c:pt idx="421">
                  <c:v>14</c:v>
                </c:pt>
                <c:pt idx="422">
                  <c:v>15</c:v>
                </c:pt>
                <c:pt idx="423">
                  <c:v>16</c:v>
                </c:pt>
                <c:pt idx="424">
                  <c:v>17</c:v>
                </c:pt>
                <c:pt idx="425">
                  <c:v>18</c:v>
                </c:pt>
                <c:pt idx="426">
                  <c:v>19</c:v>
                </c:pt>
                <c:pt idx="427">
                  <c:v>20</c:v>
                </c:pt>
                <c:pt idx="428">
                  <c:v>21</c:v>
                </c:pt>
                <c:pt idx="429">
                  <c:v>22</c:v>
                </c:pt>
                <c:pt idx="430">
                  <c:v>23</c:v>
                </c:pt>
                <c:pt idx="431">
                  <c:v>24</c:v>
                </c:pt>
                <c:pt idx="432">
                  <c:v>1</c:v>
                </c:pt>
                <c:pt idx="433">
                  <c:v>2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6</c:v>
                </c:pt>
                <c:pt idx="438">
                  <c:v>7</c:v>
                </c:pt>
                <c:pt idx="439">
                  <c:v>8</c:v>
                </c:pt>
                <c:pt idx="440">
                  <c:v>9</c:v>
                </c:pt>
                <c:pt idx="441">
                  <c:v>10</c:v>
                </c:pt>
                <c:pt idx="442">
                  <c:v>11</c:v>
                </c:pt>
                <c:pt idx="443">
                  <c:v>12</c:v>
                </c:pt>
                <c:pt idx="444">
                  <c:v>13</c:v>
                </c:pt>
                <c:pt idx="445">
                  <c:v>14</c:v>
                </c:pt>
                <c:pt idx="446">
                  <c:v>15</c:v>
                </c:pt>
                <c:pt idx="447">
                  <c:v>16</c:v>
                </c:pt>
                <c:pt idx="448">
                  <c:v>17</c:v>
                </c:pt>
                <c:pt idx="449">
                  <c:v>18</c:v>
                </c:pt>
                <c:pt idx="450">
                  <c:v>19</c:v>
                </c:pt>
                <c:pt idx="451">
                  <c:v>20</c:v>
                </c:pt>
                <c:pt idx="452">
                  <c:v>21</c:v>
                </c:pt>
                <c:pt idx="453">
                  <c:v>22</c:v>
                </c:pt>
                <c:pt idx="454">
                  <c:v>23</c:v>
                </c:pt>
                <c:pt idx="455">
                  <c:v>24</c:v>
                </c:pt>
                <c:pt idx="456">
                  <c:v>1</c:v>
                </c:pt>
                <c:pt idx="457">
                  <c:v>2</c:v>
                </c:pt>
                <c:pt idx="458">
                  <c:v>3</c:v>
                </c:pt>
                <c:pt idx="459">
                  <c:v>4</c:v>
                </c:pt>
                <c:pt idx="460">
                  <c:v>5</c:v>
                </c:pt>
                <c:pt idx="461">
                  <c:v>6</c:v>
                </c:pt>
                <c:pt idx="462">
                  <c:v>7</c:v>
                </c:pt>
                <c:pt idx="463">
                  <c:v>8</c:v>
                </c:pt>
                <c:pt idx="464">
                  <c:v>9</c:v>
                </c:pt>
                <c:pt idx="465">
                  <c:v>10</c:v>
                </c:pt>
                <c:pt idx="466">
                  <c:v>11</c:v>
                </c:pt>
                <c:pt idx="467">
                  <c:v>12</c:v>
                </c:pt>
                <c:pt idx="468">
                  <c:v>13</c:v>
                </c:pt>
                <c:pt idx="469">
                  <c:v>14</c:v>
                </c:pt>
                <c:pt idx="470">
                  <c:v>15</c:v>
                </c:pt>
                <c:pt idx="471">
                  <c:v>16</c:v>
                </c:pt>
                <c:pt idx="472">
                  <c:v>17</c:v>
                </c:pt>
                <c:pt idx="473">
                  <c:v>18</c:v>
                </c:pt>
                <c:pt idx="474">
                  <c:v>19</c:v>
                </c:pt>
                <c:pt idx="475">
                  <c:v>20</c:v>
                </c:pt>
                <c:pt idx="476">
                  <c:v>21</c:v>
                </c:pt>
                <c:pt idx="477">
                  <c:v>22</c:v>
                </c:pt>
                <c:pt idx="478">
                  <c:v>23</c:v>
                </c:pt>
                <c:pt idx="479">
                  <c:v>24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1</c:v>
                </c:pt>
                <c:pt idx="505">
                  <c:v>2</c:v>
                </c:pt>
                <c:pt idx="506">
                  <c:v>3</c:v>
                </c:pt>
                <c:pt idx="507">
                  <c:v>4</c:v>
                </c:pt>
                <c:pt idx="508">
                  <c:v>5</c:v>
                </c:pt>
                <c:pt idx="509">
                  <c:v>6</c:v>
                </c:pt>
                <c:pt idx="510">
                  <c:v>7</c:v>
                </c:pt>
                <c:pt idx="511">
                  <c:v>8</c:v>
                </c:pt>
                <c:pt idx="512">
                  <c:v>9</c:v>
                </c:pt>
                <c:pt idx="513">
                  <c:v>10</c:v>
                </c:pt>
                <c:pt idx="514">
                  <c:v>11</c:v>
                </c:pt>
                <c:pt idx="515">
                  <c:v>12</c:v>
                </c:pt>
                <c:pt idx="516">
                  <c:v>13</c:v>
                </c:pt>
                <c:pt idx="517">
                  <c:v>14</c:v>
                </c:pt>
                <c:pt idx="518">
                  <c:v>15</c:v>
                </c:pt>
                <c:pt idx="519">
                  <c:v>16</c:v>
                </c:pt>
                <c:pt idx="520">
                  <c:v>17</c:v>
                </c:pt>
                <c:pt idx="521">
                  <c:v>18</c:v>
                </c:pt>
                <c:pt idx="522">
                  <c:v>19</c:v>
                </c:pt>
                <c:pt idx="523">
                  <c:v>20</c:v>
                </c:pt>
                <c:pt idx="524">
                  <c:v>21</c:v>
                </c:pt>
                <c:pt idx="525">
                  <c:v>22</c:v>
                </c:pt>
                <c:pt idx="526">
                  <c:v>23</c:v>
                </c:pt>
                <c:pt idx="527">
                  <c:v>24</c:v>
                </c:pt>
                <c:pt idx="528">
                  <c:v>1</c:v>
                </c:pt>
                <c:pt idx="529">
                  <c:v>2</c:v>
                </c:pt>
                <c:pt idx="530">
                  <c:v>3</c:v>
                </c:pt>
                <c:pt idx="531">
                  <c:v>4</c:v>
                </c:pt>
                <c:pt idx="532">
                  <c:v>5</c:v>
                </c:pt>
                <c:pt idx="533">
                  <c:v>6</c:v>
                </c:pt>
                <c:pt idx="534">
                  <c:v>7</c:v>
                </c:pt>
                <c:pt idx="535">
                  <c:v>8</c:v>
                </c:pt>
                <c:pt idx="536">
                  <c:v>9</c:v>
                </c:pt>
                <c:pt idx="537">
                  <c:v>10</c:v>
                </c:pt>
                <c:pt idx="538">
                  <c:v>11</c:v>
                </c:pt>
                <c:pt idx="539">
                  <c:v>12</c:v>
                </c:pt>
                <c:pt idx="540">
                  <c:v>13</c:v>
                </c:pt>
                <c:pt idx="541">
                  <c:v>14</c:v>
                </c:pt>
                <c:pt idx="542">
                  <c:v>15</c:v>
                </c:pt>
                <c:pt idx="543">
                  <c:v>16</c:v>
                </c:pt>
                <c:pt idx="544">
                  <c:v>17</c:v>
                </c:pt>
                <c:pt idx="545">
                  <c:v>18</c:v>
                </c:pt>
                <c:pt idx="546">
                  <c:v>19</c:v>
                </c:pt>
                <c:pt idx="547">
                  <c:v>20</c:v>
                </c:pt>
                <c:pt idx="548">
                  <c:v>21</c:v>
                </c:pt>
                <c:pt idx="549">
                  <c:v>22</c:v>
                </c:pt>
                <c:pt idx="550">
                  <c:v>23</c:v>
                </c:pt>
                <c:pt idx="551">
                  <c:v>24</c:v>
                </c:pt>
                <c:pt idx="552">
                  <c:v>1</c:v>
                </c:pt>
                <c:pt idx="553">
                  <c:v>2</c:v>
                </c:pt>
                <c:pt idx="554">
                  <c:v>3</c:v>
                </c:pt>
                <c:pt idx="555">
                  <c:v>4</c:v>
                </c:pt>
                <c:pt idx="556">
                  <c:v>5</c:v>
                </c:pt>
                <c:pt idx="557">
                  <c:v>6</c:v>
                </c:pt>
                <c:pt idx="558">
                  <c:v>7</c:v>
                </c:pt>
                <c:pt idx="559">
                  <c:v>8</c:v>
                </c:pt>
                <c:pt idx="560">
                  <c:v>9</c:v>
                </c:pt>
                <c:pt idx="561">
                  <c:v>10</c:v>
                </c:pt>
                <c:pt idx="562">
                  <c:v>11</c:v>
                </c:pt>
                <c:pt idx="563">
                  <c:v>12</c:v>
                </c:pt>
                <c:pt idx="564">
                  <c:v>13</c:v>
                </c:pt>
                <c:pt idx="565">
                  <c:v>14</c:v>
                </c:pt>
                <c:pt idx="566">
                  <c:v>15</c:v>
                </c:pt>
                <c:pt idx="567">
                  <c:v>16</c:v>
                </c:pt>
                <c:pt idx="568">
                  <c:v>17</c:v>
                </c:pt>
                <c:pt idx="569">
                  <c:v>18</c:v>
                </c:pt>
                <c:pt idx="570">
                  <c:v>19</c:v>
                </c:pt>
                <c:pt idx="571">
                  <c:v>20</c:v>
                </c:pt>
                <c:pt idx="572">
                  <c:v>21</c:v>
                </c:pt>
                <c:pt idx="573">
                  <c:v>22</c:v>
                </c:pt>
                <c:pt idx="574">
                  <c:v>23</c:v>
                </c:pt>
                <c:pt idx="575">
                  <c:v>24</c:v>
                </c:pt>
                <c:pt idx="576">
                  <c:v>1</c:v>
                </c:pt>
                <c:pt idx="577">
                  <c:v>2</c:v>
                </c:pt>
                <c:pt idx="578">
                  <c:v>3</c:v>
                </c:pt>
                <c:pt idx="579">
                  <c:v>4</c:v>
                </c:pt>
                <c:pt idx="580">
                  <c:v>5</c:v>
                </c:pt>
                <c:pt idx="581">
                  <c:v>6</c:v>
                </c:pt>
                <c:pt idx="582">
                  <c:v>7</c:v>
                </c:pt>
                <c:pt idx="583">
                  <c:v>8</c:v>
                </c:pt>
                <c:pt idx="584">
                  <c:v>9</c:v>
                </c:pt>
                <c:pt idx="585">
                  <c:v>10</c:v>
                </c:pt>
                <c:pt idx="586">
                  <c:v>11</c:v>
                </c:pt>
                <c:pt idx="587">
                  <c:v>12</c:v>
                </c:pt>
                <c:pt idx="588">
                  <c:v>13</c:v>
                </c:pt>
                <c:pt idx="589">
                  <c:v>14</c:v>
                </c:pt>
                <c:pt idx="590">
                  <c:v>15</c:v>
                </c:pt>
                <c:pt idx="591">
                  <c:v>16</c:v>
                </c:pt>
                <c:pt idx="592">
                  <c:v>17</c:v>
                </c:pt>
                <c:pt idx="593">
                  <c:v>18</c:v>
                </c:pt>
                <c:pt idx="594">
                  <c:v>19</c:v>
                </c:pt>
                <c:pt idx="595">
                  <c:v>20</c:v>
                </c:pt>
                <c:pt idx="596">
                  <c:v>21</c:v>
                </c:pt>
                <c:pt idx="597">
                  <c:v>22</c:v>
                </c:pt>
                <c:pt idx="598">
                  <c:v>23</c:v>
                </c:pt>
                <c:pt idx="599">
                  <c:v>24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1</c:v>
                </c:pt>
                <c:pt idx="625">
                  <c:v>2</c:v>
                </c:pt>
                <c:pt idx="626">
                  <c:v>3</c:v>
                </c:pt>
                <c:pt idx="627">
                  <c:v>4</c:v>
                </c:pt>
                <c:pt idx="628">
                  <c:v>5</c:v>
                </c:pt>
                <c:pt idx="629">
                  <c:v>6</c:v>
                </c:pt>
                <c:pt idx="630">
                  <c:v>7</c:v>
                </c:pt>
                <c:pt idx="631">
                  <c:v>8</c:v>
                </c:pt>
                <c:pt idx="632">
                  <c:v>9</c:v>
                </c:pt>
                <c:pt idx="633">
                  <c:v>10</c:v>
                </c:pt>
                <c:pt idx="634">
                  <c:v>11</c:v>
                </c:pt>
                <c:pt idx="635">
                  <c:v>12</c:v>
                </c:pt>
                <c:pt idx="636">
                  <c:v>13</c:v>
                </c:pt>
                <c:pt idx="637">
                  <c:v>14</c:v>
                </c:pt>
                <c:pt idx="638">
                  <c:v>15</c:v>
                </c:pt>
                <c:pt idx="639">
                  <c:v>16</c:v>
                </c:pt>
                <c:pt idx="640">
                  <c:v>17</c:v>
                </c:pt>
                <c:pt idx="641">
                  <c:v>18</c:v>
                </c:pt>
                <c:pt idx="642">
                  <c:v>19</c:v>
                </c:pt>
                <c:pt idx="643">
                  <c:v>20</c:v>
                </c:pt>
                <c:pt idx="644">
                  <c:v>21</c:v>
                </c:pt>
                <c:pt idx="645">
                  <c:v>22</c:v>
                </c:pt>
                <c:pt idx="646">
                  <c:v>23</c:v>
                </c:pt>
                <c:pt idx="647">
                  <c:v>24</c:v>
                </c:pt>
                <c:pt idx="648">
                  <c:v>1</c:v>
                </c:pt>
                <c:pt idx="649">
                  <c:v>2</c:v>
                </c:pt>
                <c:pt idx="650">
                  <c:v>3</c:v>
                </c:pt>
                <c:pt idx="651">
                  <c:v>4</c:v>
                </c:pt>
                <c:pt idx="652">
                  <c:v>5</c:v>
                </c:pt>
                <c:pt idx="653">
                  <c:v>6</c:v>
                </c:pt>
                <c:pt idx="654">
                  <c:v>7</c:v>
                </c:pt>
                <c:pt idx="655">
                  <c:v>8</c:v>
                </c:pt>
                <c:pt idx="656">
                  <c:v>9</c:v>
                </c:pt>
                <c:pt idx="657">
                  <c:v>10</c:v>
                </c:pt>
                <c:pt idx="658">
                  <c:v>11</c:v>
                </c:pt>
                <c:pt idx="659">
                  <c:v>12</c:v>
                </c:pt>
                <c:pt idx="660">
                  <c:v>13</c:v>
                </c:pt>
                <c:pt idx="661">
                  <c:v>14</c:v>
                </c:pt>
                <c:pt idx="662">
                  <c:v>15</c:v>
                </c:pt>
                <c:pt idx="663">
                  <c:v>16</c:v>
                </c:pt>
                <c:pt idx="664">
                  <c:v>17</c:v>
                </c:pt>
                <c:pt idx="665">
                  <c:v>18</c:v>
                </c:pt>
                <c:pt idx="666">
                  <c:v>19</c:v>
                </c:pt>
                <c:pt idx="667">
                  <c:v>20</c:v>
                </c:pt>
                <c:pt idx="668">
                  <c:v>21</c:v>
                </c:pt>
                <c:pt idx="669">
                  <c:v>22</c:v>
                </c:pt>
                <c:pt idx="670">
                  <c:v>23</c:v>
                </c:pt>
                <c:pt idx="671">
                  <c:v>24</c:v>
                </c:pt>
                <c:pt idx="672">
                  <c:v>1</c:v>
                </c:pt>
                <c:pt idx="673">
                  <c:v>2</c:v>
                </c:pt>
                <c:pt idx="674">
                  <c:v>3</c:v>
                </c:pt>
                <c:pt idx="675">
                  <c:v>4</c:v>
                </c:pt>
                <c:pt idx="676">
                  <c:v>5</c:v>
                </c:pt>
                <c:pt idx="677">
                  <c:v>6</c:v>
                </c:pt>
                <c:pt idx="678">
                  <c:v>7</c:v>
                </c:pt>
                <c:pt idx="679">
                  <c:v>8</c:v>
                </c:pt>
                <c:pt idx="680">
                  <c:v>9</c:v>
                </c:pt>
                <c:pt idx="681">
                  <c:v>10</c:v>
                </c:pt>
                <c:pt idx="682">
                  <c:v>11</c:v>
                </c:pt>
                <c:pt idx="683">
                  <c:v>12</c:v>
                </c:pt>
                <c:pt idx="684">
                  <c:v>13</c:v>
                </c:pt>
                <c:pt idx="685">
                  <c:v>14</c:v>
                </c:pt>
                <c:pt idx="686">
                  <c:v>15</c:v>
                </c:pt>
                <c:pt idx="687">
                  <c:v>16</c:v>
                </c:pt>
                <c:pt idx="688">
                  <c:v>17</c:v>
                </c:pt>
                <c:pt idx="689">
                  <c:v>18</c:v>
                </c:pt>
                <c:pt idx="690">
                  <c:v>19</c:v>
                </c:pt>
                <c:pt idx="691">
                  <c:v>20</c:v>
                </c:pt>
                <c:pt idx="692">
                  <c:v>21</c:v>
                </c:pt>
                <c:pt idx="693">
                  <c:v>22</c:v>
                </c:pt>
                <c:pt idx="694">
                  <c:v>23</c:v>
                </c:pt>
                <c:pt idx="695">
                  <c:v>24</c:v>
                </c:pt>
                <c:pt idx="696">
                  <c:v>1</c:v>
                </c:pt>
                <c:pt idx="697">
                  <c:v>2</c:v>
                </c:pt>
                <c:pt idx="698">
                  <c:v>3</c:v>
                </c:pt>
                <c:pt idx="699">
                  <c:v>4</c:v>
                </c:pt>
                <c:pt idx="700">
                  <c:v>5</c:v>
                </c:pt>
                <c:pt idx="701">
                  <c:v>6</c:v>
                </c:pt>
                <c:pt idx="702">
                  <c:v>7</c:v>
                </c:pt>
                <c:pt idx="703">
                  <c:v>8</c:v>
                </c:pt>
                <c:pt idx="704">
                  <c:v>9</c:v>
                </c:pt>
                <c:pt idx="705">
                  <c:v>10</c:v>
                </c:pt>
                <c:pt idx="706">
                  <c:v>11</c:v>
                </c:pt>
                <c:pt idx="707">
                  <c:v>12</c:v>
                </c:pt>
                <c:pt idx="708">
                  <c:v>13</c:v>
                </c:pt>
                <c:pt idx="709">
                  <c:v>14</c:v>
                </c:pt>
                <c:pt idx="710">
                  <c:v>15</c:v>
                </c:pt>
                <c:pt idx="711">
                  <c:v>16</c:v>
                </c:pt>
                <c:pt idx="712">
                  <c:v>17</c:v>
                </c:pt>
                <c:pt idx="713">
                  <c:v>18</c:v>
                </c:pt>
                <c:pt idx="714">
                  <c:v>19</c:v>
                </c:pt>
                <c:pt idx="715">
                  <c:v>20</c:v>
                </c:pt>
                <c:pt idx="716">
                  <c:v>21</c:v>
                </c:pt>
                <c:pt idx="717">
                  <c:v>22</c:v>
                </c:pt>
                <c:pt idx="718">
                  <c:v>23</c:v>
                </c:pt>
                <c:pt idx="719">
                  <c:v>24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</c:numCache>
            </c:numRef>
          </c:cat>
          <c:val>
            <c:numRef>
              <c:f>Reporte!$E$5:$E$748</c:f>
              <c:numCache>
                <c:formatCode>0.0</c:formatCode>
                <c:ptCount val="744"/>
                <c:pt idx="0">
                  <c:v>241.8</c:v>
                </c:pt>
                <c:pt idx="1">
                  <c:v>240.1</c:v>
                </c:pt>
                <c:pt idx="2">
                  <c:v>213</c:v>
                </c:pt>
                <c:pt idx="3">
                  <c:v>214</c:v>
                </c:pt>
                <c:pt idx="4">
                  <c:v>228.8</c:v>
                </c:pt>
                <c:pt idx="5">
                  <c:v>219</c:v>
                </c:pt>
                <c:pt idx="6">
                  <c:v>209.8</c:v>
                </c:pt>
                <c:pt idx="7">
                  <c:v>227.1</c:v>
                </c:pt>
                <c:pt idx="8">
                  <c:v>201.6</c:v>
                </c:pt>
                <c:pt idx="9">
                  <c:v>215.2</c:v>
                </c:pt>
                <c:pt idx="10">
                  <c:v>205.5</c:v>
                </c:pt>
                <c:pt idx="11">
                  <c:v>210.4</c:v>
                </c:pt>
                <c:pt idx="12">
                  <c:v>226.4</c:v>
                </c:pt>
                <c:pt idx="13">
                  <c:v>244.9</c:v>
                </c:pt>
                <c:pt idx="14">
                  <c:v>229.4</c:v>
                </c:pt>
                <c:pt idx="15">
                  <c:v>227</c:v>
                </c:pt>
                <c:pt idx="16">
                  <c:v>232.3</c:v>
                </c:pt>
                <c:pt idx="17">
                  <c:v>218.2</c:v>
                </c:pt>
                <c:pt idx="18">
                  <c:v>235.4</c:v>
                </c:pt>
                <c:pt idx="19">
                  <c:v>226.8</c:v>
                </c:pt>
                <c:pt idx="20">
                  <c:v>233.8</c:v>
                </c:pt>
                <c:pt idx="21">
                  <c:v>206.2</c:v>
                </c:pt>
                <c:pt idx="22">
                  <c:v>218.3</c:v>
                </c:pt>
                <c:pt idx="23">
                  <c:v>197.5</c:v>
                </c:pt>
                <c:pt idx="24">
                  <c:v>215.6</c:v>
                </c:pt>
                <c:pt idx="25">
                  <c:v>186.6</c:v>
                </c:pt>
                <c:pt idx="26">
                  <c:v>219.8</c:v>
                </c:pt>
                <c:pt idx="27">
                  <c:v>251.3</c:v>
                </c:pt>
                <c:pt idx="28">
                  <c:v>232.4</c:v>
                </c:pt>
                <c:pt idx="29">
                  <c:v>237.1</c:v>
                </c:pt>
                <c:pt idx="30">
                  <c:v>175.3</c:v>
                </c:pt>
                <c:pt idx="31">
                  <c:v>198.5</c:v>
                </c:pt>
                <c:pt idx="32">
                  <c:v>243.2</c:v>
                </c:pt>
                <c:pt idx="33">
                  <c:v>218.9</c:v>
                </c:pt>
                <c:pt idx="34">
                  <c:v>216</c:v>
                </c:pt>
                <c:pt idx="35">
                  <c:v>212.5</c:v>
                </c:pt>
                <c:pt idx="36">
                  <c:v>216.1</c:v>
                </c:pt>
                <c:pt idx="37">
                  <c:v>212.7</c:v>
                </c:pt>
                <c:pt idx="38">
                  <c:v>246.1</c:v>
                </c:pt>
                <c:pt idx="39">
                  <c:v>221.8</c:v>
                </c:pt>
                <c:pt idx="40">
                  <c:v>198</c:v>
                </c:pt>
                <c:pt idx="41">
                  <c:v>228.6</c:v>
                </c:pt>
                <c:pt idx="42">
                  <c:v>191.8</c:v>
                </c:pt>
                <c:pt idx="43">
                  <c:v>230.2</c:v>
                </c:pt>
                <c:pt idx="44">
                  <c:v>250</c:v>
                </c:pt>
                <c:pt idx="45">
                  <c:v>235.7</c:v>
                </c:pt>
                <c:pt idx="46">
                  <c:v>239.2</c:v>
                </c:pt>
                <c:pt idx="47">
                  <c:v>221.9</c:v>
                </c:pt>
                <c:pt idx="48">
                  <c:v>254.4</c:v>
                </c:pt>
                <c:pt idx="49">
                  <c:v>211.2</c:v>
                </c:pt>
                <c:pt idx="50">
                  <c:v>223.2</c:v>
                </c:pt>
                <c:pt idx="51">
                  <c:v>224.9</c:v>
                </c:pt>
                <c:pt idx="52">
                  <c:v>229.3</c:v>
                </c:pt>
                <c:pt idx="53">
                  <c:v>239</c:v>
                </c:pt>
                <c:pt idx="54">
                  <c:v>219.3</c:v>
                </c:pt>
                <c:pt idx="55">
                  <c:v>241.3</c:v>
                </c:pt>
                <c:pt idx="56">
                  <c:v>236.3</c:v>
                </c:pt>
                <c:pt idx="57">
                  <c:v>221.6</c:v>
                </c:pt>
                <c:pt idx="58">
                  <c:v>251.2</c:v>
                </c:pt>
                <c:pt idx="59">
                  <c:v>203</c:v>
                </c:pt>
                <c:pt idx="60">
                  <c:v>212.7</c:v>
                </c:pt>
                <c:pt idx="61">
                  <c:v>229</c:v>
                </c:pt>
                <c:pt idx="62">
                  <c:v>224.8</c:v>
                </c:pt>
                <c:pt idx="63">
                  <c:v>228.8</c:v>
                </c:pt>
                <c:pt idx="64">
                  <c:v>224.3</c:v>
                </c:pt>
                <c:pt idx="65">
                  <c:v>223.1</c:v>
                </c:pt>
                <c:pt idx="66">
                  <c:v>200.4</c:v>
                </c:pt>
                <c:pt idx="67">
                  <c:v>213.3</c:v>
                </c:pt>
                <c:pt idx="68">
                  <c:v>202.2</c:v>
                </c:pt>
                <c:pt idx="69">
                  <c:v>216</c:v>
                </c:pt>
                <c:pt idx="70">
                  <c:v>210.4</c:v>
                </c:pt>
                <c:pt idx="71">
                  <c:v>227.1</c:v>
                </c:pt>
                <c:pt idx="72">
                  <c:v>221.6</c:v>
                </c:pt>
                <c:pt idx="73">
                  <c:v>200.1</c:v>
                </c:pt>
                <c:pt idx="74">
                  <c:v>219.5</c:v>
                </c:pt>
                <c:pt idx="75">
                  <c:v>213</c:v>
                </c:pt>
                <c:pt idx="76">
                  <c:v>200.9</c:v>
                </c:pt>
                <c:pt idx="77">
                  <c:v>215.3</c:v>
                </c:pt>
                <c:pt idx="78">
                  <c:v>227.1</c:v>
                </c:pt>
                <c:pt idx="79">
                  <c:v>205.8</c:v>
                </c:pt>
                <c:pt idx="80">
                  <c:v>209.9</c:v>
                </c:pt>
                <c:pt idx="81">
                  <c:v>234.2</c:v>
                </c:pt>
                <c:pt idx="82">
                  <c:v>239.9</c:v>
                </c:pt>
                <c:pt idx="83">
                  <c:v>220.4</c:v>
                </c:pt>
                <c:pt idx="84">
                  <c:v>205.1</c:v>
                </c:pt>
                <c:pt idx="85">
                  <c:v>229.4</c:v>
                </c:pt>
                <c:pt idx="86">
                  <c:v>252.3</c:v>
                </c:pt>
                <c:pt idx="87">
                  <c:v>187.7</c:v>
                </c:pt>
                <c:pt idx="88">
                  <c:v>214.6</c:v>
                </c:pt>
                <c:pt idx="89">
                  <c:v>229.5</c:v>
                </c:pt>
                <c:pt idx="90">
                  <c:v>216.6</c:v>
                </c:pt>
                <c:pt idx="91">
                  <c:v>222.4</c:v>
                </c:pt>
                <c:pt idx="92">
                  <c:v>216.9</c:v>
                </c:pt>
                <c:pt idx="93">
                  <c:v>233.3</c:v>
                </c:pt>
                <c:pt idx="94">
                  <c:v>221.8</c:v>
                </c:pt>
                <c:pt idx="95">
                  <c:v>207.5</c:v>
                </c:pt>
                <c:pt idx="96">
                  <c:v>223.4</c:v>
                </c:pt>
                <c:pt idx="97">
                  <c:v>216.2</c:v>
                </c:pt>
                <c:pt idx="98">
                  <c:v>229.2</c:v>
                </c:pt>
                <c:pt idx="99">
                  <c:v>219.6</c:v>
                </c:pt>
                <c:pt idx="100">
                  <c:v>205.4</c:v>
                </c:pt>
                <c:pt idx="101">
                  <c:v>217</c:v>
                </c:pt>
                <c:pt idx="102">
                  <c:v>208.2</c:v>
                </c:pt>
                <c:pt idx="103">
                  <c:v>209.8</c:v>
                </c:pt>
                <c:pt idx="104">
                  <c:v>254.6</c:v>
                </c:pt>
                <c:pt idx="105">
                  <c:v>209.3</c:v>
                </c:pt>
                <c:pt idx="106">
                  <c:v>231.3</c:v>
                </c:pt>
                <c:pt idx="107">
                  <c:v>208.8</c:v>
                </c:pt>
                <c:pt idx="108">
                  <c:v>225.7</c:v>
                </c:pt>
                <c:pt idx="109">
                  <c:v>211.6</c:v>
                </c:pt>
                <c:pt idx="110">
                  <c:v>202.3</c:v>
                </c:pt>
                <c:pt idx="111">
                  <c:v>235.8</c:v>
                </c:pt>
                <c:pt idx="112">
                  <c:v>221.7</c:v>
                </c:pt>
                <c:pt idx="113">
                  <c:v>227.5</c:v>
                </c:pt>
                <c:pt idx="114">
                  <c:v>221.9</c:v>
                </c:pt>
                <c:pt idx="115">
                  <c:v>238.1</c:v>
                </c:pt>
                <c:pt idx="116">
                  <c:v>201.3</c:v>
                </c:pt>
                <c:pt idx="117">
                  <c:v>211.6</c:v>
                </c:pt>
                <c:pt idx="118">
                  <c:v>246.8</c:v>
                </c:pt>
                <c:pt idx="119">
                  <c:v>216.1</c:v>
                </c:pt>
                <c:pt idx="120">
                  <c:v>219.3</c:v>
                </c:pt>
                <c:pt idx="121">
                  <c:v>226.8</c:v>
                </c:pt>
                <c:pt idx="122">
                  <c:v>217.7</c:v>
                </c:pt>
                <c:pt idx="123">
                  <c:v>213.5</c:v>
                </c:pt>
                <c:pt idx="124">
                  <c:v>217.9</c:v>
                </c:pt>
                <c:pt idx="125">
                  <c:v>224.4</c:v>
                </c:pt>
                <c:pt idx="126">
                  <c:v>226.3</c:v>
                </c:pt>
                <c:pt idx="127">
                  <c:v>221.3</c:v>
                </c:pt>
                <c:pt idx="128">
                  <c:v>226.2</c:v>
                </c:pt>
                <c:pt idx="129">
                  <c:v>241.9</c:v>
                </c:pt>
                <c:pt idx="130">
                  <c:v>216</c:v>
                </c:pt>
                <c:pt idx="131">
                  <c:v>195.1</c:v>
                </c:pt>
                <c:pt idx="132">
                  <c:v>241.1</c:v>
                </c:pt>
                <c:pt idx="133">
                  <c:v>221.4</c:v>
                </c:pt>
                <c:pt idx="134">
                  <c:v>219.4</c:v>
                </c:pt>
                <c:pt idx="135">
                  <c:v>205.2</c:v>
                </c:pt>
                <c:pt idx="136">
                  <c:v>218.4</c:v>
                </c:pt>
                <c:pt idx="137">
                  <c:v>222.2</c:v>
                </c:pt>
                <c:pt idx="138">
                  <c:v>248.5</c:v>
                </c:pt>
                <c:pt idx="139">
                  <c:v>230.4</c:v>
                </c:pt>
                <c:pt idx="140">
                  <c:v>237.6</c:v>
                </c:pt>
                <c:pt idx="141">
                  <c:v>212.5</c:v>
                </c:pt>
                <c:pt idx="142">
                  <c:v>209.5</c:v>
                </c:pt>
                <c:pt idx="143">
                  <c:v>229.5</c:v>
                </c:pt>
                <c:pt idx="144">
                  <c:v>211.5</c:v>
                </c:pt>
                <c:pt idx="145">
                  <c:v>192.6</c:v>
                </c:pt>
                <c:pt idx="146">
                  <c:v>241.2</c:v>
                </c:pt>
                <c:pt idx="147">
                  <c:v>225.8</c:v>
                </c:pt>
                <c:pt idx="148">
                  <c:v>214</c:v>
                </c:pt>
                <c:pt idx="149">
                  <c:v>211.1</c:v>
                </c:pt>
                <c:pt idx="150">
                  <c:v>221.4</c:v>
                </c:pt>
                <c:pt idx="151">
                  <c:v>218.9</c:v>
                </c:pt>
                <c:pt idx="152">
                  <c:v>231.1</c:v>
                </c:pt>
                <c:pt idx="153">
                  <c:v>223.9</c:v>
                </c:pt>
                <c:pt idx="154">
                  <c:v>220.9</c:v>
                </c:pt>
                <c:pt idx="155">
                  <c:v>213.7</c:v>
                </c:pt>
                <c:pt idx="156">
                  <c:v>238.2</c:v>
                </c:pt>
                <c:pt idx="157">
                  <c:v>201.6</c:v>
                </c:pt>
                <c:pt idx="158">
                  <c:v>186.7</c:v>
                </c:pt>
                <c:pt idx="159">
                  <c:v>218.5</c:v>
                </c:pt>
                <c:pt idx="160">
                  <c:v>212.1</c:v>
                </c:pt>
                <c:pt idx="161">
                  <c:v>236.2</c:v>
                </c:pt>
                <c:pt idx="162">
                  <c:v>213</c:v>
                </c:pt>
                <c:pt idx="163">
                  <c:v>217.6</c:v>
                </c:pt>
                <c:pt idx="164">
                  <c:v>220.8</c:v>
                </c:pt>
                <c:pt idx="165">
                  <c:v>225.4</c:v>
                </c:pt>
                <c:pt idx="166">
                  <c:v>220</c:v>
                </c:pt>
                <c:pt idx="167">
                  <c:v>218.1</c:v>
                </c:pt>
                <c:pt idx="168">
                  <c:v>245.4</c:v>
                </c:pt>
                <c:pt idx="169">
                  <c:v>186.8</c:v>
                </c:pt>
                <c:pt idx="170">
                  <c:v>211.2</c:v>
                </c:pt>
                <c:pt idx="171">
                  <c:v>222</c:v>
                </c:pt>
                <c:pt idx="172">
                  <c:v>234.1</c:v>
                </c:pt>
                <c:pt idx="173">
                  <c:v>230</c:v>
                </c:pt>
                <c:pt idx="174">
                  <c:v>233.7</c:v>
                </c:pt>
                <c:pt idx="175">
                  <c:v>223.5</c:v>
                </c:pt>
                <c:pt idx="176">
                  <c:v>229.9</c:v>
                </c:pt>
                <c:pt idx="177">
                  <c:v>227.6</c:v>
                </c:pt>
                <c:pt idx="178">
                  <c:v>216.2</c:v>
                </c:pt>
                <c:pt idx="179">
                  <c:v>216.6</c:v>
                </c:pt>
                <c:pt idx="180">
                  <c:v>234.2</c:v>
                </c:pt>
                <c:pt idx="181">
                  <c:v>222.1</c:v>
                </c:pt>
                <c:pt idx="182">
                  <c:v>207.6</c:v>
                </c:pt>
                <c:pt idx="183">
                  <c:v>207.6</c:v>
                </c:pt>
                <c:pt idx="184">
                  <c:v>243.4</c:v>
                </c:pt>
                <c:pt idx="185">
                  <c:v>220.1</c:v>
                </c:pt>
                <c:pt idx="186">
                  <c:v>204.2</c:v>
                </c:pt>
                <c:pt idx="187">
                  <c:v>212.7</c:v>
                </c:pt>
                <c:pt idx="188">
                  <c:v>221.5</c:v>
                </c:pt>
                <c:pt idx="189">
                  <c:v>215.6</c:v>
                </c:pt>
                <c:pt idx="190">
                  <c:v>228.1</c:v>
                </c:pt>
                <c:pt idx="191">
                  <c:v>225.5</c:v>
                </c:pt>
                <c:pt idx="192">
                  <c:v>233.6</c:v>
                </c:pt>
                <c:pt idx="193">
                  <c:v>242.7</c:v>
                </c:pt>
                <c:pt idx="194">
                  <c:v>229.9</c:v>
                </c:pt>
                <c:pt idx="195">
                  <c:v>222.3</c:v>
                </c:pt>
                <c:pt idx="196">
                  <c:v>223.1</c:v>
                </c:pt>
                <c:pt idx="197">
                  <c:v>231</c:v>
                </c:pt>
                <c:pt idx="198">
                  <c:v>231.5</c:v>
                </c:pt>
                <c:pt idx="199">
                  <c:v>232.6</c:v>
                </c:pt>
                <c:pt idx="200">
                  <c:v>250.4</c:v>
                </c:pt>
                <c:pt idx="201">
                  <c:v>232.6</c:v>
                </c:pt>
                <c:pt idx="202">
                  <c:v>215.7</c:v>
                </c:pt>
                <c:pt idx="203">
                  <c:v>225.7</c:v>
                </c:pt>
                <c:pt idx="204">
                  <c:v>221.4</c:v>
                </c:pt>
                <c:pt idx="205">
                  <c:v>207.2</c:v>
                </c:pt>
                <c:pt idx="206">
                  <c:v>215.4</c:v>
                </c:pt>
                <c:pt idx="207">
                  <c:v>255.4</c:v>
                </c:pt>
                <c:pt idx="208">
                  <c:v>216.8</c:v>
                </c:pt>
                <c:pt idx="209">
                  <c:v>226.5</c:v>
                </c:pt>
                <c:pt idx="210">
                  <c:v>200.1</c:v>
                </c:pt>
                <c:pt idx="211">
                  <c:v>222.8</c:v>
                </c:pt>
                <c:pt idx="212">
                  <c:v>185.9</c:v>
                </c:pt>
                <c:pt idx="213">
                  <c:v>227</c:v>
                </c:pt>
                <c:pt idx="214">
                  <c:v>210.3</c:v>
                </c:pt>
                <c:pt idx="215">
                  <c:v>243.5</c:v>
                </c:pt>
                <c:pt idx="216">
                  <c:v>235.1</c:v>
                </c:pt>
                <c:pt idx="217">
                  <c:v>228.1</c:v>
                </c:pt>
                <c:pt idx="218">
                  <c:v>228.8</c:v>
                </c:pt>
                <c:pt idx="219">
                  <c:v>230</c:v>
                </c:pt>
                <c:pt idx="220">
                  <c:v>219.5</c:v>
                </c:pt>
                <c:pt idx="221">
                  <c:v>230.8</c:v>
                </c:pt>
                <c:pt idx="222">
                  <c:v>209.2</c:v>
                </c:pt>
                <c:pt idx="223">
                  <c:v>241.2</c:v>
                </c:pt>
                <c:pt idx="224">
                  <c:v>230.5</c:v>
                </c:pt>
                <c:pt idx="225">
                  <c:v>187.2</c:v>
                </c:pt>
                <c:pt idx="226">
                  <c:v>196.4</c:v>
                </c:pt>
                <c:pt idx="227">
                  <c:v>225</c:v>
                </c:pt>
                <c:pt idx="228">
                  <c:v>234.9</c:v>
                </c:pt>
                <c:pt idx="229">
                  <c:v>217.6</c:v>
                </c:pt>
                <c:pt idx="230">
                  <c:v>214.2</c:v>
                </c:pt>
                <c:pt idx="231">
                  <c:v>248.4</c:v>
                </c:pt>
                <c:pt idx="232">
                  <c:v>253.8</c:v>
                </c:pt>
                <c:pt idx="233">
                  <c:v>228.2</c:v>
                </c:pt>
                <c:pt idx="234">
                  <c:v>235.6</c:v>
                </c:pt>
                <c:pt idx="235">
                  <c:v>207.2</c:v>
                </c:pt>
                <c:pt idx="236">
                  <c:v>226.6</c:v>
                </c:pt>
                <c:pt idx="237">
                  <c:v>216.7</c:v>
                </c:pt>
                <c:pt idx="238">
                  <c:v>239.3</c:v>
                </c:pt>
                <c:pt idx="239">
                  <c:v>228</c:v>
                </c:pt>
                <c:pt idx="240">
                  <c:v>215.9</c:v>
                </c:pt>
                <c:pt idx="241">
                  <c:v>217</c:v>
                </c:pt>
                <c:pt idx="242">
                  <c:v>230.6</c:v>
                </c:pt>
                <c:pt idx="243">
                  <c:v>227.1</c:v>
                </c:pt>
                <c:pt idx="244">
                  <c:v>196.4</c:v>
                </c:pt>
                <c:pt idx="245">
                  <c:v>213.8</c:v>
                </c:pt>
                <c:pt idx="246">
                  <c:v>209.4</c:v>
                </c:pt>
                <c:pt idx="247">
                  <c:v>225.9</c:v>
                </c:pt>
                <c:pt idx="248">
                  <c:v>223.2</c:v>
                </c:pt>
                <c:pt idx="249">
                  <c:v>238.6</c:v>
                </c:pt>
                <c:pt idx="250">
                  <c:v>243</c:v>
                </c:pt>
                <c:pt idx="251">
                  <c:v>234.2</c:v>
                </c:pt>
                <c:pt idx="252">
                  <c:v>233.4</c:v>
                </c:pt>
                <c:pt idx="253">
                  <c:v>205.3</c:v>
                </c:pt>
                <c:pt idx="254">
                  <c:v>223.2</c:v>
                </c:pt>
                <c:pt idx="255">
                  <c:v>233.4</c:v>
                </c:pt>
                <c:pt idx="256">
                  <c:v>228.6</c:v>
                </c:pt>
                <c:pt idx="257">
                  <c:v>219</c:v>
                </c:pt>
                <c:pt idx="258">
                  <c:v>246.7</c:v>
                </c:pt>
                <c:pt idx="259">
                  <c:v>224.2</c:v>
                </c:pt>
                <c:pt idx="260">
                  <c:v>226.5</c:v>
                </c:pt>
                <c:pt idx="261">
                  <c:v>229.3</c:v>
                </c:pt>
                <c:pt idx="262">
                  <c:v>194</c:v>
                </c:pt>
                <c:pt idx="263">
                  <c:v>221.9</c:v>
                </c:pt>
                <c:pt idx="264">
                  <c:v>238.9</c:v>
                </c:pt>
                <c:pt idx="265">
                  <c:v>208.1</c:v>
                </c:pt>
                <c:pt idx="266">
                  <c:v>225.7</c:v>
                </c:pt>
                <c:pt idx="267">
                  <c:v>216.5</c:v>
                </c:pt>
                <c:pt idx="268">
                  <c:v>225</c:v>
                </c:pt>
                <c:pt idx="269">
                  <c:v>260.3</c:v>
                </c:pt>
                <c:pt idx="270">
                  <c:v>208.5</c:v>
                </c:pt>
                <c:pt idx="271">
                  <c:v>231.1</c:v>
                </c:pt>
                <c:pt idx="272">
                  <c:v>216.1</c:v>
                </c:pt>
                <c:pt idx="273">
                  <c:v>217.9</c:v>
                </c:pt>
                <c:pt idx="274">
                  <c:v>215.3</c:v>
                </c:pt>
                <c:pt idx="275">
                  <c:v>219.6</c:v>
                </c:pt>
                <c:pt idx="276">
                  <c:v>194.5</c:v>
                </c:pt>
                <c:pt idx="277">
                  <c:v>219.9</c:v>
                </c:pt>
                <c:pt idx="278">
                  <c:v>221.9</c:v>
                </c:pt>
                <c:pt idx="279">
                  <c:v>199.4</c:v>
                </c:pt>
                <c:pt idx="280">
                  <c:v>219.9</c:v>
                </c:pt>
                <c:pt idx="281">
                  <c:v>234.8</c:v>
                </c:pt>
                <c:pt idx="282">
                  <c:v>216.1</c:v>
                </c:pt>
                <c:pt idx="283">
                  <c:v>221.4</c:v>
                </c:pt>
                <c:pt idx="284">
                  <c:v>218.8</c:v>
                </c:pt>
                <c:pt idx="285">
                  <c:v>206.8</c:v>
                </c:pt>
                <c:pt idx="286">
                  <c:v>229.8</c:v>
                </c:pt>
                <c:pt idx="287">
                  <c:v>237.9</c:v>
                </c:pt>
                <c:pt idx="288">
                  <c:v>208.2</c:v>
                </c:pt>
                <c:pt idx="289">
                  <c:v>235.4</c:v>
                </c:pt>
                <c:pt idx="290">
                  <c:v>232.3</c:v>
                </c:pt>
                <c:pt idx="291">
                  <c:v>212.6</c:v>
                </c:pt>
                <c:pt idx="292">
                  <c:v>235.4</c:v>
                </c:pt>
                <c:pt idx="293">
                  <c:v>232.8</c:v>
                </c:pt>
                <c:pt idx="294">
                  <c:v>228.1</c:v>
                </c:pt>
                <c:pt idx="295">
                  <c:v>204</c:v>
                </c:pt>
                <c:pt idx="296">
                  <c:v>222.6</c:v>
                </c:pt>
                <c:pt idx="297">
                  <c:v>237.8</c:v>
                </c:pt>
                <c:pt idx="298">
                  <c:v>236.2</c:v>
                </c:pt>
                <c:pt idx="299">
                  <c:v>233</c:v>
                </c:pt>
                <c:pt idx="300">
                  <c:v>216.8</c:v>
                </c:pt>
                <c:pt idx="301">
                  <c:v>221.3</c:v>
                </c:pt>
                <c:pt idx="302">
                  <c:v>230.9</c:v>
                </c:pt>
                <c:pt idx="303">
                  <c:v>236</c:v>
                </c:pt>
                <c:pt idx="304">
                  <c:v>213.8</c:v>
                </c:pt>
                <c:pt idx="305">
                  <c:v>246.6</c:v>
                </c:pt>
                <c:pt idx="306">
                  <c:v>234</c:v>
                </c:pt>
                <c:pt idx="307">
                  <c:v>216.8</c:v>
                </c:pt>
                <c:pt idx="308">
                  <c:v>242.8</c:v>
                </c:pt>
                <c:pt idx="309">
                  <c:v>210.8</c:v>
                </c:pt>
                <c:pt idx="310">
                  <c:v>241.7</c:v>
                </c:pt>
                <c:pt idx="311">
                  <c:v>229.4</c:v>
                </c:pt>
                <c:pt idx="312">
                  <c:v>222.7</c:v>
                </c:pt>
                <c:pt idx="313">
                  <c:v>207.6</c:v>
                </c:pt>
                <c:pt idx="314">
                  <c:v>208.3</c:v>
                </c:pt>
                <c:pt idx="315">
                  <c:v>221.1</c:v>
                </c:pt>
                <c:pt idx="316">
                  <c:v>228</c:v>
                </c:pt>
                <c:pt idx="317">
                  <c:v>212.2</c:v>
                </c:pt>
                <c:pt idx="318">
                  <c:v>221.4</c:v>
                </c:pt>
                <c:pt idx="319">
                  <c:v>213.7</c:v>
                </c:pt>
                <c:pt idx="320">
                  <c:v>207.3</c:v>
                </c:pt>
                <c:pt idx="321">
                  <c:v>222.1</c:v>
                </c:pt>
                <c:pt idx="322">
                  <c:v>198.5</c:v>
                </c:pt>
                <c:pt idx="323">
                  <c:v>207.9</c:v>
                </c:pt>
                <c:pt idx="324">
                  <c:v>211.5</c:v>
                </c:pt>
                <c:pt idx="325">
                  <c:v>216.4</c:v>
                </c:pt>
                <c:pt idx="326">
                  <c:v>225</c:v>
                </c:pt>
                <c:pt idx="327">
                  <c:v>189.5</c:v>
                </c:pt>
                <c:pt idx="328">
                  <c:v>220.3</c:v>
                </c:pt>
                <c:pt idx="329">
                  <c:v>224.9</c:v>
                </c:pt>
                <c:pt idx="330">
                  <c:v>203.4</c:v>
                </c:pt>
                <c:pt idx="331">
                  <c:v>223.5</c:v>
                </c:pt>
                <c:pt idx="332">
                  <c:v>220.9</c:v>
                </c:pt>
                <c:pt idx="333">
                  <c:v>203.6</c:v>
                </c:pt>
                <c:pt idx="334">
                  <c:v>217.5</c:v>
                </c:pt>
                <c:pt idx="335">
                  <c:v>221.7</c:v>
                </c:pt>
                <c:pt idx="336">
                  <c:v>238</c:v>
                </c:pt>
                <c:pt idx="337">
                  <c:v>211.2</c:v>
                </c:pt>
                <c:pt idx="338">
                  <c:v>240.3</c:v>
                </c:pt>
                <c:pt idx="339">
                  <c:v>204.6</c:v>
                </c:pt>
                <c:pt idx="340">
                  <c:v>212.8</c:v>
                </c:pt>
                <c:pt idx="341">
                  <c:v>208.4</c:v>
                </c:pt>
                <c:pt idx="342">
                  <c:v>200.1</c:v>
                </c:pt>
                <c:pt idx="343">
                  <c:v>243.6</c:v>
                </c:pt>
                <c:pt idx="344">
                  <c:v>217.7</c:v>
                </c:pt>
                <c:pt idx="345">
                  <c:v>218.9</c:v>
                </c:pt>
                <c:pt idx="346">
                  <c:v>214.7</c:v>
                </c:pt>
                <c:pt idx="347">
                  <c:v>191</c:v>
                </c:pt>
                <c:pt idx="348">
                  <c:v>225</c:v>
                </c:pt>
                <c:pt idx="349">
                  <c:v>222.4</c:v>
                </c:pt>
                <c:pt idx="350">
                  <c:v>224.1</c:v>
                </c:pt>
                <c:pt idx="351">
                  <c:v>206.7</c:v>
                </c:pt>
                <c:pt idx="352">
                  <c:v>199.9</c:v>
                </c:pt>
                <c:pt idx="353">
                  <c:v>230.3</c:v>
                </c:pt>
                <c:pt idx="354">
                  <c:v>221.5</c:v>
                </c:pt>
                <c:pt idx="355">
                  <c:v>210.5</c:v>
                </c:pt>
                <c:pt idx="356">
                  <c:v>208.7</c:v>
                </c:pt>
                <c:pt idx="357">
                  <c:v>225.6</c:v>
                </c:pt>
                <c:pt idx="358">
                  <c:v>204.5</c:v>
                </c:pt>
                <c:pt idx="359">
                  <c:v>209.1</c:v>
                </c:pt>
                <c:pt idx="360">
                  <c:v>198.6</c:v>
                </c:pt>
                <c:pt idx="361">
                  <c:v>180.3</c:v>
                </c:pt>
                <c:pt idx="362">
                  <c:v>209.4</c:v>
                </c:pt>
                <c:pt idx="363">
                  <c:v>228</c:v>
                </c:pt>
                <c:pt idx="364">
                  <c:v>213.1</c:v>
                </c:pt>
                <c:pt idx="365">
                  <c:v>224.7</c:v>
                </c:pt>
                <c:pt idx="366">
                  <c:v>217.3</c:v>
                </c:pt>
                <c:pt idx="367">
                  <c:v>252.6</c:v>
                </c:pt>
                <c:pt idx="368">
                  <c:v>241.5</c:v>
                </c:pt>
                <c:pt idx="369">
                  <c:v>223.1</c:v>
                </c:pt>
                <c:pt idx="370">
                  <c:v>211.9</c:v>
                </c:pt>
                <c:pt idx="371">
                  <c:v>218.5</c:v>
                </c:pt>
                <c:pt idx="372">
                  <c:v>230</c:v>
                </c:pt>
                <c:pt idx="373">
                  <c:v>211.2</c:v>
                </c:pt>
                <c:pt idx="374">
                  <c:v>203.2</c:v>
                </c:pt>
                <c:pt idx="375">
                  <c:v>218.7</c:v>
                </c:pt>
                <c:pt idx="376">
                  <c:v>213.3</c:v>
                </c:pt>
                <c:pt idx="377">
                  <c:v>231.4</c:v>
                </c:pt>
                <c:pt idx="378">
                  <c:v>205.5</c:v>
                </c:pt>
                <c:pt idx="379">
                  <c:v>206.4</c:v>
                </c:pt>
                <c:pt idx="380">
                  <c:v>227.2</c:v>
                </c:pt>
                <c:pt idx="381">
                  <c:v>242.4</c:v>
                </c:pt>
                <c:pt idx="382">
                  <c:v>203.1</c:v>
                </c:pt>
                <c:pt idx="383">
                  <c:v>246.5</c:v>
                </c:pt>
                <c:pt idx="384">
                  <c:v>225.7</c:v>
                </c:pt>
                <c:pt idx="385">
                  <c:v>233.6</c:v>
                </c:pt>
                <c:pt idx="386">
                  <c:v>207.7</c:v>
                </c:pt>
                <c:pt idx="387">
                  <c:v>229</c:v>
                </c:pt>
                <c:pt idx="388">
                  <c:v>234.6</c:v>
                </c:pt>
                <c:pt idx="389">
                  <c:v>213</c:v>
                </c:pt>
                <c:pt idx="390">
                  <c:v>223.6</c:v>
                </c:pt>
                <c:pt idx="391">
                  <c:v>225.9</c:v>
                </c:pt>
                <c:pt idx="392">
                  <c:v>244.1</c:v>
                </c:pt>
                <c:pt idx="393">
                  <c:v>213.4</c:v>
                </c:pt>
                <c:pt idx="394">
                  <c:v>224.2</c:v>
                </c:pt>
                <c:pt idx="395">
                  <c:v>210.8</c:v>
                </c:pt>
                <c:pt idx="396">
                  <c:v>215.8</c:v>
                </c:pt>
                <c:pt idx="397">
                  <c:v>223</c:v>
                </c:pt>
                <c:pt idx="398">
                  <c:v>243.9</c:v>
                </c:pt>
                <c:pt idx="399">
                  <c:v>205.5</c:v>
                </c:pt>
                <c:pt idx="400">
                  <c:v>212.9</c:v>
                </c:pt>
                <c:pt idx="401">
                  <c:v>228.4</c:v>
                </c:pt>
                <c:pt idx="402">
                  <c:v>243.4</c:v>
                </c:pt>
                <c:pt idx="403">
                  <c:v>222.8</c:v>
                </c:pt>
                <c:pt idx="404">
                  <c:v>222.4</c:v>
                </c:pt>
                <c:pt idx="405">
                  <c:v>227.9</c:v>
                </c:pt>
                <c:pt idx="406">
                  <c:v>211.6</c:v>
                </c:pt>
                <c:pt idx="407">
                  <c:v>198.6</c:v>
                </c:pt>
                <c:pt idx="408">
                  <c:v>220.7</c:v>
                </c:pt>
                <c:pt idx="409">
                  <c:v>243.1</c:v>
                </c:pt>
                <c:pt idx="410">
                  <c:v>190.7</c:v>
                </c:pt>
                <c:pt idx="411">
                  <c:v>207.5</c:v>
                </c:pt>
                <c:pt idx="412">
                  <c:v>221.7</c:v>
                </c:pt>
                <c:pt idx="413">
                  <c:v>211</c:v>
                </c:pt>
                <c:pt idx="414">
                  <c:v>235.1</c:v>
                </c:pt>
                <c:pt idx="415">
                  <c:v>220.3</c:v>
                </c:pt>
                <c:pt idx="416">
                  <c:v>228.6</c:v>
                </c:pt>
                <c:pt idx="417">
                  <c:v>228.3</c:v>
                </c:pt>
                <c:pt idx="418">
                  <c:v>208.7</c:v>
                </c:pt>
                <c:pt idx="419">
                  <c:v>246.5</c:v>
                </c:pt>
                <c:pt idx="420">
                  <c:v>237.6</c:v>
                </c:pt>
                <c:pt idx="421">
                  <c:v>233.6</c:v>
                </c:pt>
                <c:pt idx="422">
                  <c:v>207.9</c:v>
                </c:pt>
                <c:pt idx="423">
                  <c:v>217.5</c:v>
                </c:pt>
                <c:pt idx="424">
                  <c:v>206.9</c:v>
                </c:pt>
                <c:pt idx="425">
                  <c:v>206.4</c:v>
                </c:pt>
                <c:pt idx="426">
                  <c:v>224.5</c:v>
                </c:pt>
                <c:pt idx="427">
                  <c:v>207.6</c:v>
                </c:pt>
                <c:pt idx="428">
                  <c:v>217.3</c:v>
                </c:pt>
                <c:pt idx="429">
                  <c:v>219.2</c:v>
                </c:pt>
                <c:pt idx="430">
                  <c:v>201.7</c:v>
                </c:pt>
                <c:pt idx="431">
                  <c:v>225.6</c:v>
                </c:pt>
                <c:pt idx="432">
                  <c:v>236.6</c:v>
                </c:pt>
                <c:pt idx="433">
                  <c:v>221.4</c:v>
                </c:pt>
                <c:pt idx="434">
                  <c:v>217.6</c:v>
                </c:pt>
                <c:pt idx="435">
                  <c:v>232.4</c:v>
                </c:pt>
                <c:pt idx="436">
                  <c:v>222.6</c:v>
                </c:pt>
                <c:pt idx="437">
                  <c:v>225.9</c:v>
                </c:pt>
                <c:pt idx="438">
                  <c:v>209.6</c:v>
                </c:pt>
                <c:pt idx="439">
                  <c:v>241.5</c:v>
                </c:pt>
                <c:pt idx="440">
                  <c:v>218.5</c:v>
                </c:pt>
                <c:pt idx="441">
                  <c:v>208</c:v>
                </c:pt>
                <c:pt idx="442">
                  <c:v>220.4</c:v>
                </c:pt>
                <c:pt idx="443">
                  <c:v>241.7</c:v>
                </c:pt>
                <c:pt idx="444">
                  <c:v>215.7</c:v>
                </c:pt>
                <c:pt idx="445">
                  <c:v>200.7</c:v>
                </c:pt>
                <c:pt idx="446">
                  <c:v>199.3</c:v>
                </c:pt>
                <c:pt idx="447">
                  <c:v>218.7</c:v>
                </c:pt>
                <c:pt idx="448">
                  <c:v>207</c:v>
                </c:pt>
                <c:pt idx="449">
                  <c:v>220.5</c:v>
                </c:pt>
                <c:pt idx="450">
                  <c:v>233.4</c:v>
                </c:pt>
                <c:pt idx="451">
                  <c:v>235.3</c:v>
                </c:pt>
                <c:pt idx="452">
                  <c:v>220.8</c:v>
                </c:pt>
                <c:pt idx="453">
                  <c:v>216.2</c:v>
                </c:pt>
                <c:pt idx="454">
                  <c:v>202.2</c:v>
                </c:pt>
                <c:pt idx="455">
                  <c:v>203.5</c:v>
                </c:pt>
                <c:pt idx="456">
                  <c:v>217.1</c:v>
                </c:pt>
                <c:pt idx="457">
                  <c:v>234.3</c:v>
                </c:pt>
                <c:pt idx="458">
                  <c:v>217.5</c:v>
                </c:pt>
                <c:pt idx="459">
                  <c:v>201.5</c:v>
                </c:pt>
                <c:pt idx="460">
                  <c:v>218.8</c:v>
                </c:pt>
                <c:pt idx="461">
                  <c:v>238.4</c:v>
                </c:pt>
                <c:pt idx="462">
                  <c:v>233.5</c:v>
                </c:pt>
                <c:pt idx="463">
                  <c:v>219.5</c:v>
                </c:pt>
                <c:pt idx="464">
                  <c:v>233.7</c:v>
                </c:pt>
                <c:pt idx="465">
                  <c:v>236.8</c:v>
                </c:pt>
                <c:pt idx="466">
                  <c:v>226.6</c:v>
                </c:pt>
                <c:pt idx="467">
                  <c:v>214</c:v>
                </c:pt>
                <c:pt idx="468">
                  <c:v>217.6</c:v>
                </c:pt>
                <c:pt idx="469">
                  <c:v>198.8</c:v>
                </c:pt>
                <c:pt idx="470">
                  <c:v>205.9</c:v>
                </c:pt>
                <c:pt idx="471">
                  <c:v>244.8</c:v>
                </c:pt>
                <c:pt idx="472">
                  <c:v>236.9</c:v>
                </c:pt>
                <c:pt idx="473">
                  <c:v>224.3</c:v>
                </c:pt>
                <c:pt idx="474">
                  <c:v>202.5</c:v>
                </c:pt>
                <c:pt idx="475">
                  <c:v>244.2</c:v>
                </c:pt>
                <c:pt idx="476">
                  <c:v>229.6</c:v>
                </c:pt>
                <c:pt idx="477">
                  <c:v>240.2</c:v>
                </c:pt>
                <c:pt idx="478">
                  <c:v>197.2</c:v>
                </c:pt>
                <c:pt idx="479">
                  <c:v>209</c:v>
                </c:pt>
                <c:pt idx="480">
                  <c:v>247.5</c:v>
                </c:pt>
                <c:pt idx="481">
                  <c:v>234</c:v>
                </c:pt>
                <c:pt idx="482">
                  <c:v>244.1</c:v>
                </c:pt>
                <c:pt idx="483">
                  <c:v>215.9</c:v>
                </c:pt>
                <c:pt idx="484">
                  <c:v>225.8</c:v>
                </c:pt>
                <c:pt idx="485">
                  <c:v>226.9</c:v>
                </c:pt>
                <c:pt idx="486">
                  <c:v>219.1</c:v>
                </c:pt>
                <c:pt idx="487">
                  <c:v>208.2</c:v>
                </c:pt>
                <c:pt idx="488">
                  <c:v>224.1</c:v>
                </c:pt>
                <c:pt idx="489">
                  <c:v>216.7</c:v>
                </c:pt>
                <c:pt idx="490">
                  <c:v>232.9</c:v>
                </c:pt>
                <c:pt idx="491">
                  <c:v>224.2</c:v>
                </c:pt>
                <c:pt idx="492">
                  <c:v>210.5</c:v>
                </c:pt>
                <c:pt idx="493">
                  <c:v>218.7</c:v>
                </c:pt>
                <c:pt idx="494">
                  <c:v>219.2</c:v>
                </c:pt>
                <c:pt idx="495">
                  <c:v>204.2</c:v>
                </c:pt>
                <c:pt idx="496">
                  <c:v>201.4</c:v>
                </c:pt>
                <c:pt idx="497">
                  <c:v>217</c:v>
                </c:pt>
                <c:pt idx="498">
                  <c:v>193.6</c:v>
                </c:pt>
                <c:pt idx="499">
                  <c:v>217.6</c:v>
                </c:pt>
                <c:pt idx="500">
                  <c:v>224.8</c:v>
                </c:pt>
                <c:pt idx="501">
                  <c:v>214.5</c:v>
                </c:pt>
                <c:pt idx="502">
                  <c:v>241.6</c:v>
                </c:pt>
                <c:pt idx="503">
                  <c:v>231.5</c:v>
                </c:pt>
                <c:pt idx="504">
                  <c:v>231.1</c:v>
                </c:pt>
                <c:pt idx="505">
                  <c:v>220.1</c:v>
                </c:pt>
                <c:pt idx="506">
                  <c:v>207.8</c:v>
                </c:pt>
                <c:pt idx="507">
                  <c:v>235.3</c:v>
                </c:pt>
                <c:pt idx="508">
                  <c:v>211.6</c:v>
                </c:pt>
                <c:pt idx="509">
                  <c:v>219.2</c:v>
                </c:pt>
                <c:pt idx="510">
                  <c:v>211.6</c:v>
                </c:pt>
                <c:pt idx="511">
                  <c:v>244.1</c:v>
                </c:pt>
                <c:pt idx="512">
                  <c:v>224.1</c:v>
                </c:pt>
                <c:pt idx="513">
                  <c:v>227.8</c:v>
                </c:pt>
                <c:pt idx="514">
                  <c:v>218.4</c:v>
                </c:pt>
                <c:pt idx="515">
                  <c:v>230.6</c:v>
                </c:pt>
                <c:pt idx="516">
                  <c:v>228.4</c:v>
                </c:pt>
                <c:pt idx="517">
                  <c:v>234.2</c:v>
                </c:pt>
                <c:pt idx="518">
                  <c:v>216.8</c:v>
                </c:pt>
                <c:pt idx="519">
                  <c:v>235.9</c:v>
                </c:pt>
                <c:pt idx="520">
                  <c:v>224.2</c:v>
                </c:pt>
                <c:pt idx="521">
                  <c:v>229.4</c:v>
                </c:pt>
                <c:pt idx="522">
                  <c:v>232</c:v>
                </c:pt>
                <c:pt idx="523">
                  <c:v>227.9</c:v>
                </c:pt>
                <c:pt idx="524">
                  <c:v>235.2</c:v>
                </c:pt>
                <c:pt idx="525">
                  <c:v>223.5</c:v>
                </c:pt>
                <c:pt idx="526">
                  <c:v>238.5</c:v>
                </c:pt>
                <c:pt idx="527">
                  <c:v>227.1</c:v>
                </c:pt>
                <c:pt idx="528">
                  <c:v>233.1</c:v>
                </c:pt>
                <c:pt idx="529">
                  <c:v>208.9</c:v>
                </c:pt>
                <c:pt idx="530">
                  <c:v>228.7</c:v>
                </c:pt>
                <c:pt idx="531">
                  <c:v>211.6</c:v>
                </c:pt>
                <c:pt idx="532">
                  <c:v>211.5</c:v>
                </c:pt>
                <c:pt idx="533">
                  <c:v>218.5</c:v>
                </c:pt>
                <c:pt idx="534">
                  <c:v>201.7</c:v>
                </c:pt>
                <c:pt idx="535">
                  <c:v>224</c:v>
                </c:pt>
                <c:pt idx="536">
                  <c:v>247.9</c:v>
                </c:pt>
                <c:pt idx="537">
                  <c:v>206.5</c:v>
                </c:pt>
                <c:pt idx="538">
                  <c:v>216.2</c:v>
                </c:pt>
                <c:pt idx="539">
                  <c:v>238</c:v>
                </c:pt>
                <c:pt idx="540">
                  <c:v>208.7</c:v>
                </c:pt>
                <c:pt idx="541">
                  <c:v>215.3</c:v>
                </c:pt>
                <c:pt idx="542">
                  <c:v>202.7</c:v>
                </c:pt>
                <c:pt idx="543">
                  <c:v>218.4</c:v>
                </c:pt>
                <c:pt idx="544">
                  <c:v>232.2</c:v>
                </c:pt>
                <c:pt idx="545">
                  <c:v>231.5</c:v>
                </c:pt>
                <c:pt idx="546">
                  <c:v>211.8</c:v>
                </c:pt>
                <c:pt idx="547">
                  <c:v>236</c:v>
                </c:pt>
                <c:pt idx="548">
                  <c:v>236.2</c:v>
                </c:pt>
                <c:pt idx="549">
                  <c:v>251.2</c:v>
                </c:pt>
                <c:pt idx="550">
                  <c:v>230</c:v>
                </c:pt>
                <c:pt idx="551">
                  <c:v>224.4</c:v>
                </c:pt>
                <c:pt idx="552">
                  <c:v>219.7</c:v>
                </c:pt>
                <c:pt idx="553">
                  <c:v>224.4</c:v>
                </c:pt>
                <c:pt idx="554">
                  <c:v>228.4</c:v>
                </c:pt>
                <c:pt idx="555">
                  <c:v>240</c:v>
                </c:pt>
                <c:pt idx="556">
                  <c:v>222.6</c:v>
                </c:pt>
                <c:pt idx="557">
                  <c:v>207.6</c:v>
                </c:pt>
                <c:pt idx="558">
                  <c:v>210.4</c:v>
                </c:pt>
                <c:pt idx="559">
                  <c:v>214.7</c:v>
                </c:pt>
                <c:pt idx="560">
                  <c:v>226.1</c:v>
                </c:pt>
                <c:pt idx="561">
                  <c:v>234.3</c:v>
                </c:pt>
                <c:pt idx="562">
                  <c:v>213.6</c:v>
                </c:pt>
                <c:pt idx="563">
                  <c:v>226.9</c:v>
                </c:pt>
                <c:pt idx="564">
                  <c:v>209.9</c:v>
                </c:pt>
                <c:pt idx="565">
                  <c:v>212.8</c:v>
                </c:pt>
                <c:pt idx="566">
                  <c:v>213</c:v>
                </c:pt>
                <c:pt idx="567">
                  <c:v>227.7</c:v>
                </c:pt>
                <c:pt idx="568">
                  <c:v>219.3</c:v>
                </c:pt>
                <c:pt idx="569">
                  <c:v>196.5</c:v>
                </c:pt>
                <c:pt idx="570">
                  <c:v>227.5</c:v>
                </c:pt>
                <c:pt idx="571">
                  <c:v>211.5</c:v>
                </c:pt>
                <c:pt idx="572">
                  <c:v>230.8</c:v>
                </c:pt>
                <c:pt idx="573">
                  <c:v>216</c:v>
                </c:pt>
                <c:pt idx="574">
                  <c:v>203.1</c:v>
                </c:pt>
                <c:pt idx="575">
                  <c:v>222.4</c:v>
                </c:pt>
                <c:pt idx="576">
                  <c:v>214.3</c:v>
                </c:pt>
                <c:pt idx="577">
                  <c:v>221.3</c:v>
                </c:pt>
                <c:pt idx="578">
                  <c:v>224.2</c:v>
                </c:pt>
                <c:pt idx="579">
                  <c:v>233.7</c:v>
                </c:pt>
                <c:pt idx="580">
                  <c:v>225.1</c:v>
                </c:pt>
                <c:pt idx="581">
                  <c:v>227.8</c:v>
                </c:pt>
                <c:pt idx="582">
                  <c:v>229.6</c:v>
                </c:pt>
                <c:pt idx="583">
                  <c:v>225.4</c:v>
                </c:pt>
                <c:pt idx="584">
                  <c:v>221.3</c:v>
                </c:pt>
                <c:pt idx="585">
                  <c:v>209</c:v>
                </c:pt>
                <c:pt idx="586">
                  <c:v>234.6</c:v>
                </c:pt>
                <c:pt idx="587">
                  <c:v>209.5</c:v>
                </c:pt>
                <c:pt idx="588">
                  <c:v>220.7</c:v>
                </c:pt>
                <c:pt idx="589">
                  <c:v>230.5</c:v>
                </c:pt>
                <c:pt idx="590">
                  <c:v>218.8</c:v>
                </c:pt>
                <c:pt idx="591">
                  <c:v>235.7</c:v>
                </c:pt>
                <c:pt idx="592">
                  <c:v>217.6</c:v>
                </c:pt>
                <c:pt idx="593">
                  <c:v>243.5</c:v>
                </c:pt>
                <c:pt idx="594">
                  <c:v>217.8</c:v>
                </c:pt>
                <c:pt idx="595">
                  <c:v>207.2</c:v>
                </c:pt>
                <c:pt idx="596">
                  <c:v>218.5</c:v>
                </c:pt>
                <c:pt idx="597">
                  <c:v>243.1</c:v>
                </c:pt>
                <c:pt idx="598">
                  <c:v>226.1</c:v>
                </c:pt>
                <c:pt idx="599">
                  <c:v>226.1</c:v>
                </c:pt>
                <c:pt idx="600">
                  <c:v>226.1</c:v>
                </c:pt>
                <c:pt idx="601">
                  <c:v>228.7</c:v>
                </c:pt>
                <c:pt idx="602">
                  <c:v>222.3</c:v>
                </c:pt>
                <c:pt idx="603">
                  <c:v>229.3</c:v>
                </c:pt>
                <c:pt idx="604">
                  <c:v>201.6</c:v>
                </c:pt>
                <c:pt idx="605">
                  <c:v>189.2</c:v>
                </c:pt>
                <c:pt idx="606">
                  <c:v>232.9</c:v>
                </c:pt>
                <c:pt idx="607">
                  <c:v>225.9</c:v>
                </c:pt>
                <c:pt idx="608">
                  <c:v>220.7</c:v>
                </c:pt>
                <c:pt idx="609">
                  <c:v>217.9</c:v>
                </c:pt>
                <c:pt idx="610">
                  <c:v>211.2</c:v>
                </c:pt>
                <c:pt idx="611">
                  <c:v>242.7</c:v>
                </c:pt>
                <c:pt idx="612">
                  <c:v>192.2</c:v>
                </c:pt>
                <c:pt idx="613">
                  <c:v>202.4</c:v>
                </c:pt>
                <c:pt idx="614">
                  <c:v>198.1</c:v>
                </c:pt>
                <c:pt idx="615">
                  <c:v>235.1</c:v>
                </c:pt>
                <c:pt idx="616">
                  <c:v>228.7</c:v>
                </c:pt>
                <c:pt idx="617">
                  <c:v>232.3</c:v>
                </c:pt>
                <c:pt idx="618">
                  <c:v>213.1</c:v>
                </c:pt>
                <c:pt idx="619">
                  <c:v>217.1</c:v>
                </c:pt>
                <c:pt idx="620">
                  <c:v>213.1</c:v>
                </c:pt>
                <c:pt idx="621">
                  <c:v>208.8</c:v>
                </c:pt>
                <c:pt idx="622">
                  <c:v>213.7</c:v>
                </c:pt>
                <c:pt idx="623">
                  <c:v>197</c:v>
                </c:pt>
                <c:pt idx="624">
                  <c:v>223.3</c:v>
                </c:pt>
                <c:pt idx="625">
                  <c:v>206.6</c:v>
                </c:pt>
                <c:pt idx="626">
                  <c:v>216.9</c:v>
                </c:pt>
                <c:pt idx="627">
                  <c:v>226.7</c:v>
                </c:pt>
                <c:pt idx="628">
                  <c:v>223.6</c:v>
                </c:pt>
                <c:pt idx="629">
                  <c:v>251.8</c:v>
                </c:pt>
                <c:pt idx="630">
                  <c:v>242</c:v>
                </c:pt>
                <c:pt idx="631">
                  <c:v>206.7</c:v>
                </c:pt>
                <c:pt idx="632">
                  <c:v>225.3</c:v>
                </c:pt>
                <c:pt idx="633">
                  <c:v>211</c:v>
                </c:pt>
                <c:pt idx="634">
                  <c:v>213.4</c:v>
                </c:pt>
                <c:pt idx="635">
                  <c:v>238.4</c:v>
                </c:pt>
                <c:pt idx="636">
                  <c:v>224</c:v>
                </c:pt>
                <c:pt idx="637">
                  <c:v>214.5</c:v>
                </c:pt>
                <c:pt idx="638">
                  <c:v>238.8</c:v>
                </c:pt>
                <c:pt idx="639">
                  <c:v>207.2</c:v>
                </c:pt>
                <c:pt idx="640">
                  <c:v>204</c:v>
                </c:pt>
                <c:pt idx="641">
                  <c:v>217.2</c:v>
                </c:pt>
                <c:pt idx="642">
                  <c:v>233.3</c:v>
                </c:pt>
                <c:pt idx="643">
                  <c:v>229.6</c:v>
                </c:pt>
                <c:pt idx="644">
                  <c:v>218.1</c:v>
                </c:pt>
                <c:pt idx="645">
                  <c:v>226.9</c:v>
                </c:pt>
                <c:pt idx="646">
                  <c:v>230.8</c:v>
                </c:pt>
                <c:pt idx="647">
                  <c:v>222.8</c:v>
                </c:pt>
                <c:pt idx="648">
                  <c:v>218.3</c:v>
                </c:pt>
                <c:pt idx="649">
                  <c:v>209.7</c:v>
                </c:pt>
                <c:pt idx="650">
                  <c:v>233.6</c:v>
                </c:pt>
                <c:pt idx="651">
                  <c:v>206.9</c:v>
                </c:pt>
                <c:pt idx="652">
                  <c:v>228.1</c:v>
                </c:pt>
                <c:pt idx="653">
                  <c:v>209.2</c:v>
                </c:pt>
                <c:pt idx="654">
                  <c:v>230</c:v>
                </c:pt>
                <c:pt idx="655">
                  <c:v>216.2</c:v>
                </c:pt>
                <c:pt idx="656">
                  <c:v>214.4</c:v>
                </c:pt>
                <c:pt idx="657">
                  <c:v>217.6</c:v>
                </c:pt>
                <c:pt idx="658">
                  <c:v>198.4</c:v>
                </c:pt>
                <c:pt idx="659">
                  <c:v>212.1</c:v>
                </c:pt>
                <c:pt idx="660">
                  <c:v>199.8</c:v>
                </c:pt>
                <c:pt idx="661">
                  <c:v>227</c:v>
                </c:pt>
                <c:pt idx="662">
                  <c:v>212.1</c:v>
                </c:pt>
                <c:pt idx="663">
                  <c:v>210</c:v>
                </c:pt>
                <c:pt idx="664">
                  <c:v>231.6</c:v>
                </c:pt>
                <c:pt idx="665">
                  <c:v>234.4</c:v>
                </c:pt>
                <c:pt idx="666">
                  <c:v>227.9</c:v>
                </c:pt>
                <c:pt idx="667">
                  <c:v>219</c:v>
                </c:pt>
                <c:pt idx="668">
                  <c:v>212.3</c:v>
                </c:pt>
                <c:pt idx="669">
                  <c:v>219.5</c:v>
                </c:pt>
                <c:pt idx="670">
                  <c:v>199.3</c:v>
                </c:pt>
                <c:pt idx="671">
                  <c:v>231.3</c:v>
                </c:pt>
                <c:pt idx="672">
                  <c:v>232.9</c:v>
                </c:pt>
                <c:pt idx="673">
                  <c:v>216.9</c:v>
                </c:pt>
                <c:pt idx="674">
                  <c:v>243.4</c:v>
                </c:pt>
                <c:pt idx="675">
                  <c:v>222</c:v>
                </c:pt>
                <c:pt idx="676">
                  <c:v>212.3</c:v>
                </c:pt>
                <c:pt idx="677">
                  <c:v>216.3</c:v>
                </c:pt>
                <c:pt idx="678">
                  <c:v>219</c:v>
                </c:pt>
                <c:pt idx="679">
                  <c:v>222.4</c:v>
                </c:pt>
                <c:pt idx="680">
                  <c:v>227.9</c:v>
                </c:pt>
                <c:pt idx="681">
                  <c:v>204.8</c:v>
                </c:pt>
                <c:pt idx="682">
                  <c:v>221.2</c:v>
                </c:pt>
                <c:pt idx="683">
                  <c:v>230.1</c:v>
                </c:pt>
                <c:pt idx="684">
                  <c:v>237.9</c:v>
                </c:pt>
                <c:pt idx="685">
                  <c:v>222.7</c:v>
                </c:pt>
                <c:pt idx="686">
                  <c:v>248.3</c:v>
                </c:pt>
                <c:pt idx="687">
                  <c:v>270.5</c:v>
                </c:pt>
                <c:pt idx="688">
                  <c:v>218.4</c:v>
                </c:pt>
                <c:pt idx="689">
                  <c:v>257.7</c:v>
                </c:pt>
                <c:pt idx="690">
                  <c:v>242</c:v>
                </c:pt>
                <c:pt idx="691">
                  <c:v>238.5</c:v>
                </c:pt>
                <c:pt idx="692">
                  <c:v>217.1</c:v>
                </c:pt>
                <c:pt idx="693">
                  <c:v>227.1</c:v>
                </c:pt>
                <c:pt idx="694">
                  <c:v>222.4</c:v>
                </c:pt>
                <c:pt idx="695">
                  <c:v>225.1</c:v>
                </c:pt>
                <c:pt idx="696">
                  <c:v>230.4</c:v>
                </c:pt>
                <c:pt idx="697">
                  <c:v>229.1</c:v>
                </c:pt>
                <c:pt idx="698">
                  <c:v>214.3</c:v>
                </c:pt>
                <c:pt idx="699">
                  <c:v>199.8</c:v>
                </c:pt>
                <c:pt idx="700">
                  <c:v>228.8</c:v>
                </c:pt>
                <c:pt idx="701">
                  <c:v>211.6</c:v>
                </c:pt>
                <c:pt idx="702">
                  <c:v>211.8</c:v>
                </c:pt>
                <c:pt idx="703">
                  <c:v>220.2</c:v>
                </c:pt>
                <c:pt idx="704">
                  <c:v>211</c:v>
                </c:pt>
                <c:pt idx="705">
                  <c:v>197.4</c:v>
                </c:pt>
                <c:pt idx="706">
                  <c:v>195.2</c:v>
                </c:pt>
                <c:pt idx="707">
                  <c:v>203.5</c:v>
                </c:pt>
                <c:pt idx="708">
                  <c:v>209.9</c:v>
                </c:pt>
                <c:pt idx="709">
                  <c:v>228.9</c:v>
                </c:pt>
                <c:pt idx="710">
                  <c:v>213.5</c:v>
                </c:pt>
                <c:pt idx="711">
                  <c:v>226.6</c:v>
                </c:pt>
                <c:pt idx="712">
                  <c:v>229</c:v>
                </c:pt>
                <c:pt idx="713">
                  <c:v>215.1</c:v>
                </c:pt>
                <c:pt idx="714">
                  <c:v>220.6</c:v>
                </c:pt>
                <c:pt idx="715">
                  <c:v>222.6</c:v>
                </c:pt>
                <c:pt idx="716">
                  <c:v>203.3</c:v>
                </c:pt>
                <c:pt idx="717">
                  <c:v>232.1</c:v>
                </c:pt>
                <c:pt idx="718">
                  <c:v>209</c:v>
                </c:pt>
                <c:pt idx="719">
                  <c:v>228.5</c:v>
                </c:pt>
                <c:pt idx="720">
                  <c:v>225.8</c:v>
                </c:pt>
                <c:pt idx="721">
                  <c:v>219.8</c:v>
                </c:pt>
                <c:pt idx="722">
                  <c:v>227.9</c:v>
                </c:pt>
                <c:pt idx="723">
                  <c:v>239.5</c:v>
                </c:pt>
                <c:pt idx="724">
                  <c:v>205.4</c:v>
                </c:pt>
                <c:pt idx="725">
                  <c:v>227.7</c:v>
                </c:pt>
                <c:pt idx="726">
                  <c:v>228.7</c:v>
                </c:pt>
                <c:pt idx="727">
                  <c:v>246.3</c:v>
                </c:pt>
                <c:pt idx="728">
                  <c:v>208.2</c:v>
                </c:pt>
                <c:pt idx="729">
                  <c:v>225.3</c:v>
                </c:pt>
                <c:pt idx="730">
                  <c:v>217.1</c:v>
                </c:pt>
                <c:pt idx="731">
                  <c:v>212</c:v>
                </c:pt>
                <c:pt idx="732">
                  <c:v>233.8</c:v>
                </c:pt>
                <c:pt idx="733">
                  <c:v>231.7</c:v>
                </c:pt>
                <c:pt idx="734">
                  <c:v>242</c:v>
                </c:pt>
                <c:pt idx="735">
                  <c:v>239.4</c:v>
                </c:pt>
                <c:pt idx="736">
                  <c:v>229.4</c:v>
                </c:pt>
                <c:pt idx="737">
                  <c:v>223.4</c:v>
                </c:pt>
                <c:pt idx="738">
                  <c:v>220.9</c:v>
                </c:pt>
                <c:pt idx="739">
                  <c:v>222.3</c:v>
                </c:pt>
                <c:pt idx="740">
                  <c:v>230.8</c:v>
                </c:pt>
                <c:pt idx="741">
                  <c:v>216.3</c:v>
                </c:pt>
                <c:pt idx="742">
                  <c:v>201.6</c:v>
                </c:pt>
                <c:pt idx="743">
                  <c:v>233.2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823-4460-A81A-D6CB2CA1AC5C}"/>
            </c:ext>
          </c:extLst>
        </c:ser>
        <c:ser>
          <c:idx val="1"/>
          <c:order val="1"/>
          <c:tx>
            <c:strRef>
              <c:f>Reporte!$F$3</c:f>
              <c:strCache>
                <c:ptCount val="1"/>
                <c:pt idx="0">
                  <c:v>LB ajust.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Reporte!$C$5:$C$748</c:f>
              <c:numCache>
                <c:formatCode>General</c:formatCode>
                <c:ptCount val="74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1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13</c:v>
                </c:pt>
                <c:pt idx="37">
                  <c:v>14</c:v>
                </c:pt>
                <c:pt idx="38">
                  <c:v>15</c:v>
                </c:pt>
                <c:pt idx="39">
                  <c:v>16</c:v>
                </c:pt>
                <c:pt idx="40">
                  <c:v>17</c:v>
                </c:pt>
                <c:pt idx="41">
                  <c:v>18</c:v>
                </c:pt>
                <c:pt idx="42">
                  <c:v>19</c:v>
                </c:pt>
                <c:pt idx="43">
                  <c:v>20</c:v>
                </c:pt>
                <c:pt idx="44">
                  <c:v>21</c:v>
                </c:pt>
                <c:pt idx="45">
                  <c:v>22</c:v>
                </c:pt>
                <c:pt idx="46">
                  <c:v>23</c:v>
                </c:pt>
                <c:pt idx="47">
                  <c:v>24</c:v>
                </c:pt>
                <c:pt idx="48">
                  <c:v>1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13</c:v>
                </c:pt>
                <c:pt idx="61">
                  <c:v>14</c:v>
                </c:pt>
                <c:pt idx="62">
                  <c:v>15</c:v>
                </c:pt>
                <c:pt idx="63">
                  <c:v>16</c:v>
                </c:pt>
                <c:pt idx="64">
                  <c:v>17</c:v>
                </c:pt>
                <c:pt idx="65">
                  <c:v>18</c:v>
                </c:pt>
                <c:pt idx="66">
                  <c:v>19</c:v>
                </c:pt>
                <c:pt idx="67">
                  <c:v>20</c:v>
                </c:pt>
                <c:pt idx="68">
                  <c:v>21</c:v>
                </c:pt>
                <c:pt idx="69">
                  <c:v>22</c:v>
                </c:pt>
                <c:pt idx="70">
                  <c:v>23</c:v>
                </c:pt>
                <c:pt idx="71">
                  <c:v>24</c:v>
                </c:pt>
                <c:pt idx="72">
                  <c:v>1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13</c:v>
                </c:pt>
                <c:pt idx="85">
                  <c:v>14</c:v>
                </c:pt>
                <c:pt idx="86">
                  <c:v>15</c:v>
                </c:pt>
                <c:pt idx="87">
                  <c:v>16</c:v>
                </c:pt>
                <c:pt idx="88">
                  <c:v>17</c:v>
                </c:pt>
                <c:pt idx="89">
                  <c:v>18</c:v>
                </c:pt>
                <c:pt idx="90">
                  <c:v>19</c:v>
                </c:pt>
                <c:pt idx="91">
                  <c:v>20</c:v>
                </c:pt>
                <c:pt idx="92">
                  <c:v>21</c:v>
                </c:pt>
                <c:pt idx="93">
                  <c:v>22</c:v>
                </c:pt>
                <c:pt idx="94">
                  <c:v>23</c:v>
                </c:pt>
                <c:pt idx="95">
                  <c:v>24</c:v>
                </c:pt>
                <c:pt idx="96">
                  <c:v>1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13</c:v>
                </c:pt>
                <c:pt idx="109">
                  <c:v>14</c:v>
                </c:pt>
                <c:pt idx="110">
                  <c:v>15</c:v>
                </c:pt>
                <c:pt idx="111">
                  <c:v>16</c:v>
                </c:pt>
                <c:pt idx="112">
                  <c:v>17</c:v>
                </c:pt>
                <c:pt idx="113">
                  <c:v>18</c:v>
                </c:pt>
                <c:pt idx="114">
                  <c:v>19</c:v>
                </c:pt>
                <c:pt idx="115">
                  <c:v>20</c:v>
                </c:pt>
                <c:pt idx="116">
                  <c:v>21</c:v>
                </c:pt>
                <c:pt idx="117">
                  <c:v>22</c:v>
                </c:pt>
                <c:pt idx="118">
                  <c:v>23</c:v>
                </c:pt>
                <c:pt idx="119">
                  <c:v>24</c:v>
                </c:pt>
                <c:pt idx="120">
                  <c:v>1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13</c:v>
                </c:pt>
                <c:pt idx="133">
                  <c:v>14</c:v>
                </c:pt>
                <c:pt idx="134">
                  <c:v>15</c:v>
                </c:pt>
                <c:pt idx="135">
                  <c:v>16</c:v>
                </c:pt>
                <c:pt idx="136">
                  <c:v>17</c:v>
                </c:pt>
                <c:pt idx="137">
                  <c:v>18</c:v>
                </c:pt>
                <c:pt idx="138">
                  <c:v>19</c:v>
                </c:pt>
                <c:pt idx="139">
                  <c:v>20</c:v>
                </c:pt>
                <c:pt idx="140">
                  <c:v>21</c:v>
                </c:pt>
                <c:pt idx="141">
                  <c:v>22</c:v>
                </c:pt>
                <c:pt idx="142">
                  <c:v>23</c:v>
                </c:pt>
                <c:pt idx="143">
                  <c:v>24</c:v>
                </c:pt>
                <c:pt idx="144">
                  <c:v>1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13</c:v>
                </c:pt>
                <c:pt idx="157">
                  <c:v>14</c:v>
                </c:pt>
                <c:pt idx="158">
                  <c:v>15</c:v>
                </c:pt>
                <c:pt idx="159">
                  <c:v>16</c:v>
                </c:pt>
                <c:pt idx="160">
                  <c:v>17</c:v>
                </c:pt>
                <c:pt idx="161">
                  <c:v>18</c:v>
                </c:pt>
                <c:pt idx="162">
                  <c:v>19</c:v>
                </c:pt>
                <c:pt idx="163">
                  <c:v>20</c:v>
                </c:pt>
                <c:pt idx="164">
                  <c:v>21</c:v>
                </c:pt>
                <c:pt idx="165">
                  <c:v>22</c:v>
                </c:pt>
                <c:pt idx="166">
                  <c:v>23</c:v>
                </c:pt>
                <c:pt idx="167">
                  <c:v>24</c:v>
                </c:pt>
                <c:pt idx="168">
                  <c:v>1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13</c:v>
                </c:pt>
                <c:pt idx="181">
                  <c:v>14</c:v>
                </c:pt>
                <c:pt idx="182">
                  <c:v>15</c:v>
                </c:pt>
                <c:pt idx="183">
                  <c:v>16</c:v>
                </c:pt>
                <c:pt idx="184">
                  <c:v>17</c:v>
                </c:pt>
                <c:pt idx="185">
                  <c:v>18</c:v>
                </c:pt>
                <c:pt idx="186">
                  <c:v>19</c:v>
                </c:pt>
                <c:pt idx="187">
                  <c:v>20</c:v>
                </c:pt>
                <c:pt idx="188">
                  <c:v>21</c:v>
                </c:pt>
                <c:pt idx="189">
                  <c:v>22</c:v>
                </c:pt>
                <c:pt idx="190">
                  <c:v>23</c:v>
                </c:pt>
                <c:pt idx="191">
                  <c:v>24</c:v>
                </c:pt>
                <c:pt idx="192">
                  <c:v>1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13</c:v>
                </c:pt>
                <c:pt idx="205">
                  <c:v>14</c:v>
                </c:pt>
                <c:pt idx="206">
                  <c:v>15</c:v>
                </c:pt>
                <c:pt idx="207">
                  <c:v>16</c:v>
                </c:pt>
                <c:pt idx="208">
                  <c:v>17</c:v>
                </c:pt>
                <c:pt idx="209">
                  <c:v>18</c:v>
                </c:pt>
                <c:pt idx="210">
                  <c:v>19</c:v>
                </c:pt>
                <c:pt idx="211">
                  <c:v>20</c:v>
                </c:pt>
                <c:pt idx="212">
                  <c:v>21</c:v>
                </c:pt>
                <c:pt idx="213">
                  <c:v>22</c:v>
                </c:pt>
                <c:pt idx="214">
                  <c:v>23</c:v>
                </c:pt>
                <c:pt idx="215">
                  <c:v>24</c:v>
                </c:pt>
                <c:pt idx="216">
                  <c:v>1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13</c:v>
                </c:pt>
                <c:pt idx="229">
                  <c:v>14</c:v>
                </c:pt>
                <c:pt idx="230">
                  <c:v>15</c:v>
                </c:pt>
                <c:pt idx="231">
                  <c:v>16</c:v>
                </c:pt>
                <c:pt idx="232">
                  <c:v>17</c:v>
                </c:pt>
                <c:pt idx="233">
                  <c:v>18</c:v>
                </c:pt>
                <c:pt idx="234">
                  <c:v>19</c:v>
                </c:pt>
                <c:pt idx="235">
                  <c:v>20</c:v>
                </c:pt>
                <c:pt idx="236">
                  <c:v>21</c:v>
                </c:pt>
                <c:pt idx="237">
                  <c:v>22</c:v>
                </c:pt>
                <c:pt idx="238">
                  <c:v>23</c:v>
                </c:pt>
                <c:pt idx="239">
                  <c:v>24</c:v>
                </c:pt>
                <c:pt idx="240">
                  <c:v>1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  <c:pt idx="252">
                  <c:v>13</c:v>
                </c:pt>
                <c:pt idx="253">
                  <c:v>14</c:v>
                </c:pt>
                <c:pt idx="254">
                  <c:v>15</c:v>
                </c:pt>
                <c:pt idx="255">
                  <c:v>16</c:v>
                </c:pt>
                <c:pt idx="256">
                  <c:v>17</c:v>
                </c:pt>
                <c:pt idx="257">
                  <c:v>18</c:v>
                </c:pt>
                <c:pt idx="258">
                  <c:v>19</c:v>
                </c:pt>
                <c:pt idx="259">
                  <c:v>20</c:v>
                </c:pt>
                <c:pt idx="260">
                  <c:v>21</c:v>
                </c:pt>
                <c:pt idx="261">
                  <c:v>22</c:v>
                </c:pt>
                <c:pt idx="262">
                  <c:v>23</c:v>
                </c:pt>
                <c:pt idx="263">
                  <c:v>24</c:v>
                </c:pt>
                <c:pt idx="264">
                  <c:v>1</c:v>
                </c:pt>
                <c:pt idx="265">
                  <c:v>2</c:v>
                </c:pt>
                <c:pt idx="266">
                  <c:v>3</c:v>
                </c:pt>
                <c:pt idx="267">
                  <c:v>4</c:v>
                </c:pt>
                <c:pt idx="268">
                  <c:v>5</c:v>
                </c:pt>
                <c:pt idx="269">
                  <c:v>6</c:v>
                </c:pt>
                <c:pt idx="270">
                  <c:v>7</c:v>
                </c:pt>
                <c:pt idx="271">
                  <c:v>8</c:v>
                </c:pt>
                <c:pt idx="272">
                  <c:v>9</c:v>
                </c:pt>
                <c:pt idx="273">
                  <c:v>10</c:v>
                </c:pt>
                <c:pt idx="274">
                  <c:v>11</c:v>
                </c:pt>
                <c:pt idx="275">
                  <c:v>12</c:v>
                </c:pt>
                <c:pt idx="276">
                  <c:v>13</c:v>
                </c:pt>
                <c:pt idx="277">
                  <c:v>14</c:v>
                </c:pt>
                <c:pt idx="278">
                  <c:v>15</c:v>
                </c:pt>
                <c:pt idx="279">
                  <c:v>16</c:v>
                </c:pt>
                <c:pt idx="280">
                  <c:v>17</c:v>
                </c:pt>
                <c:pt idx="281">
                  <c:v>18</c:v>
                </c:pt>
                <c:pt idx="282">
                  <c:v>19</c:v>
                </c:pt>
                <c:pt idx="283">
                  <c:v>20</c:v>
                </c:pt>
                <c:pt idx="284">
                  <c:v>21</c:v>
                </c:pt>
                <c:pt idx="285">
                  <c:v>22</c:v>
                </c:pt>
                <c:pt idx="286">
                  <c:v>23</c:v>
                </c:pt>
                <c:pt idx="287">
                  <c:v>24</c:v>
                </c:pt>
                <c:pt idx="288">
                  <c:v>1</c:v>
                </c:pt>
                <c:pt idx="289">
                  <c:v>2</c:v>
                </c:pt>
                <c:pt idx="290">
                  <c:v>3</c:v>
                </c:pt>
                <c:pt idx="291">
                  <c:v>4</c:v>
                </c:pt>
                <c:pt idx="292">
                  <c:v>5</c:v>
                </c:pt>
                <c:pt idx="293">
                  <c:v>6</c:v>
                </c:pt>
                <c:pt idx="294">
                  <c:v>7</c:v>
                </c:pt>
                <c:pt idx="295">
                  <c:v>8</c:v>
                </c:pt>
                <c:pt idx="296">
                  <c:v>9</c:v>
                </c:pt>
                <c:pt idx="297">
                  <c:v>10</c:v>
                </c:pt>
                <c:pt idx="298">
                  <c:v>11</c:v>
                </c:pt>
                <c:pt idx="299">
                  <c:v>12</c:v>
                </c:pt>
                <c:pt idx="300">
                  <c:v>13</c:v>
                </c:pt>
                <c:pt idx="301">
                  <c:v>14</c:v>
                </c:pt>
                <c:pt idx="302">
                  <c:v>15</c:v>
                </c:pt>
                <c:pt idx="303">
                  <c:v>16</c:v>
                </c:pt>
                <c:pt idx="304">
                  <c:v>17</c:v>
                </c:pt>
                <c:pt idx="305">
                  <c:v>18</c:v>
                </c:pt>
                <c:pt idx="306">
                  <c:v>19</c:v>
                </c:pt>
                <c:pt idx="307">
                  <c:v>20</c:v>
                </c:pt>
                <c:pt idx="308">
                  <c:v>21</c:v>
                </c:pt>
                <c:pt idx="309">
                  <c:v>22</c:v>
                </c:pt>
                <c:pt idx="310">
                  <c:v>23</c:v>
                </c:pt>
                <c:pt idx="311">
                  <c:v>24</c:v>
                </c:pt>
                <c:pt idx="312">
                  <c:v>1</c:v>
                </c:pt>
                <c:pt idx="313">
                  <c:v>2</c:v>
                </c:pt>
                <c:pt idx="314">
                  <c:v>3</c:v>
                </c:pt>
                <c:pt idx="315">
                  <c:v>4</c:v>
                </c:pt>
                <c:pt idx="316">
                  <c:v>5</c:v>
                </c:pt>
                <c:pt idx="317">
                  <c:v>6</c:v>
                </c:pt>
                <c:pt idx="318">
                  <c:v>7</c:v>
                </c:pt>
                <c:pt idx="319">
                  <c:v>8</c:v>
                </c:pt>
                <c:pt idx="320">
                  <c:v>9</c:v>
                </c:pt>
                <c:pt idx="321">
                  <c:v>10</c:v>
                </c:pt>
                <c:pt idx="322">
                  <c:v>11</c:v>
                </c:pt>
                <c:pt idx="323">
                  <c:v>12</c:v>
                </c:pt>
                <c:pt idx="324">
                  <c:v>13</c:v>
                </c:pt>
                <c:pt idx="325">
                  <c:v>14</c:v>
                </c:pt>
                <c:pt idx="326">
                  <c:v>15</c:v>
                </c:pt>
                <c:pt idx="327">
                  <c:v>16</c:v>
                </c:pt>
                <c:pt idx="328">
                  <c:v>17</c:v>
                </c:pt>
                <c:pt idx="329">
                  <c:v>18</c:v>
                </c:pt>
                <c:pt idx="330">
                  <c:v>19</c:v>
                </c:pt>
                <c:pt idx="331">
                  <c:v>20</c:v>
                </c:pt>
                <c:pt idx="332">
                  <c:v>21</c:v>
                </c:pt>
                <c:pt idx="333">
                  <c:v>22</c:v>
                </c:pt>
                <c:pt idx="334">
                  <c:v>23</c:v>
                </c:pt>
                <c:pt idx="335">
                  <c:v>24</c:v>
                </c:pt>
                <c:pt idx="336">
                  <c:v>1</c:v>
                </c:pt>
                <c:pt idx="337">
                  <c:v>2</c:v>
                </c:pt>
                <c:pt idx="338">
                  <c:v>3</c:v>
                </c:pt>
                <c:pt idx="339">
                  <c:v>4</c:v>
                </c:pt>
                <c:pt idx="340">
                  <c:v>5</c:v>
                </c:pt>
                <c:pt idx="341">
                  <c:v>6</c:v>
                </c:pt>
                <c:pt idx="342">
                  <c:v>7</c:v>
                </c:pt>
                <c:pt idx="343">
                  <c:v>8</c:v>
                </c:pt>
                <c:pt idx="344">
                  <c:v>9</c:v>
                </c:pt>
                <c:pt idx="345">
                  <c:v>10</c:v>
                </c:pt>
                <c:pt idx="346">
                  <c:v>11</c:v>
                </c:pt>
                <c:pt idx="347">
                  <c:v>12</c:v>
                </c:pt>
                <c:pt idx="348">
                  <c:v>13</c:v>
                </c:pt>
                <c:pt idx="349">
                  <c:v>14</c:v>
                </c:pt>
                <c:pt idx="350">
                  <c:v>15</c:v>
                </c:pt>
                <c:pt idx="351">
                  <c:v>16</c:v>
                </c:pt>
                <c:pt idx="352">
                  <c:v>17</c:v>
                </c:pt>
                <c:pt idx="353">
                  <c:v>18</c:v>
                </c:pt>
                <c:pt idx="354">
                  <c:v>19</c:v>
                </c:pt>
                <c:pt idx="355">
                  <c:v>20</c:v>
                </c:pt>
                <c:pt idx="356">
                  <c:v>21</c:v>
                </c:pt>
                <c:pt idx="357">
                  <c:v>22</c:v>
                </c:pt>
                <c:pt idx="358">
                  <c:v>23</c:v>
                </c:pt>
                <c:pt idx="359">
                  <c:v>24</c:v>
                </c:pt>
                <c:pt idx="360">
                  <c:v>1</c:v>
                </c:pt>
                <c:pt idx="361">
                  <c:v>2</c:v>
                </c:pt>
                <c:pt idx="362">
                  <c:v>3</c:v>
                </c:pt>
                <c:pt idx="363">
                  <c:v>4</c:v>
                </c:pt>
                <c:pt idx="364">
                  <c:v>5</c:v>
                </c:pt>
                <c:pt idx="365">
                  <c:v>6</c:v>
                </c:pt>
                <c:pt idx="366">
                  <c:v>7</c:v>
                </c:pt>
                <c:pt idx="367">
                  <c:v>8</c:v>
                </c:pt>
                <c:pt idx="368">
                  <c:v>9</c:v>
                </c:pt>
                <c:pt idx="369">
                  <c:v>10</c:v>
                </c:pt>
                <c:pt idx="370">
                  <c:v>11</c:v>
                </c:pt>
                <c:pt idx="371">
                  <c:v>12</c:v>
                </c:pt>
                <c:pt idx="372">
                  <c:v>13</c:v>
                </c:pt>
                <c:pt idx="373">
                  <c:v>14</c:v>
                </c:pt>
                <c:pt idx="374">
                  <c:v>15</c:v>
                </c:pt>
                <c:pt idx="375">
                  <c:v>16</c:v>
                </c:pt>
                <c:pt idx="376">
                  <c:v>17</c:v>
                </c:pt>
                <c:pt idx="377">
                  <c:v>18</c:v>
                </c:pt>
                <c:pt idx="378">
                  <c:v>19</c:v>
                </c:pt>
                <c:pt idx="379">
                  <c:v>20</c:v>
                </c:pt>
                <c:pt idx="380">
                  <c:v>21</c:v>
                </c:pt>
                <c:pt idx="381">
                  <c:v>22</c:v>
                </c:pt>
                <c:pt idx="382">
                  <c:v>23</c:v>
                </c:pt>
                <c:pt idx="383">
                  <c:v>24</c:v>
                </c:pt>
                <c:pt idx="384">
                  <c:v>1</c:v>
                </c:pt>
                <c:pt idx="385">
                  <c:v>2</c:v>
                </c:pt>
                <c:pt idx="386">
                  <c:v>3</c:v>
                </c:pt>
                <c:pt idx="387">
                  <c:v>4</c:v>
                </c:pt>
                <c:pt idx="388">
                  <c:v>5</c:v>
                </c:pt>
                <c:pt idx="389">
                  <c:v>6</c:v>
                </c:pt>
                <c:pt idx="390">
                  <c:v>7</c:v>
                </c:pt>
                <c:pt idx="391">
                  <c:v>8</c:v>
                </c:pt>
                <c:pt idx="392">
                  <c:v>9</c:v>
                </c:pt>
                <c:pt idx="393">
                  <c:v>10</c:v>
                </c:pt>
                <c:pt idx="394">
                  <c:v>11</c:v>
                </c:pt>
                <c:pt idx="395">
                  <c:v>12</c:v>
                </c:pt>
                <c:pt idx="396">
                  <c:v>13</c:v>
                </c:pt>
                <c:pt idx="397">
                  <c:v>14</c:v>
                </c:pt>
                <c:pt idx="398">
                  <c:v>15</c:v>
                </c:pt>
                <c:pt idx="399">
                  <c:v>16</c:v>
                </c:pt>
                <c:pt idx="400">
                  <c:v>17</c:v>
                </c:pt>
                <c:pt idx="401">
                  <c:v>18</c:v>
                </c:pt>
                <c:pt idx="402">
                  <c:v>19</c:v>
                </c:pt>
                <c:pt idx="403">
                  <c:v>20</c:v>
                </c:pt>
                <c:pt idx="404">
                  <c:v>21</c:v>
                </c:pt>
                <c:pt idx="405">
                  <c:v>22</c:v>
                </c:pt>
                <c:pt idx="406">
                  <c:v>23</c:v>
                </c:pt>
                <c:pt idx="407">
                  <c:v>24</c:v>
                </c:pt>
                <c:pt idx="408">
                  <c:v>1</c:v>
                </c:pt>
                <c:pt idx="409">
                  <c:v>2</c:v>
                </c:pt>
                <c:pt idx="410">
                  <c:v>3</c:v>
                </c:pt>
                <c:pt idx="411">
                  <c:v>4</c:v>
                </c:pt>
                <c:pt idx="412">
                  <c:v>5</c:v>
                </c:pt>
                <c:pt idx="413">
                  <c:v>6</c:v>
                </c:pt>
                <c:pt idx="414">
                  <c:v>7</c:v>
                </c:pt>
                <c:pt idx="415">
                  <c:v>8</c:v>
                </c:pt>
                <c:pt idx="416">
                  <c:v>9</c:v>
                </c:pt>
                <c:pt idx="417">
                  <c:v>10</c:v>
                </c:pt>
                <c:pt idx="418">
                  <c:v>11</c:v>
                </c:pt>
                <c:pt idx="419">
                  <c:v>12</c:v>
                </c:pt>
                <c:pt idx="420">
                  <c:v>13</c:v>
                </c:pt>
                <c:pt idx="421">
                  <c:v>14</c:v>
                </c:pt>
                <c:pt idx="422">
                  <c:v>15</c:v>
                </c:pt>
                <c:pt idx="423">
                  <c:v>16</c:v>
                </c:pt>
                <c:pt idx="424">
                  <c:v>17</c:v>
                </c:pt>
                <c:pt idx="425">
                  <c:v>18</c:v>
                </c:pt>
                <c:pt idx="426">
                  <c:v>19</c:v>
                </c:pt>
                <c:pt idx="427">
                  <c:v>20</c:v>
                </c:pt>
                <c:pt idx="428">
                  <c:v>21</c:v>
                </c:pt>
                <c:pt idx="429">
                  <c:v>22</c:v>
                </c:pt>
                <c:pt idx="430">
                  <c:v>23</c:v>
                </c:pt>
                <c:pt idx="431">
                  <c:v>24</c:v>
                </c:pt>
                <c:pt idx="432">
                  <c:v>1</c:v>
                </c:pt>
                <c:pt idx="433">
                  <c:v>2</c:v>
                </c:pt>
                <c:pt idx="434">
                  <c:v>3</c:v>
                </c:pt>
                <c:pt idx="435">
                  <c:v>4</c:v>
                </c:pt>
                <c:pt idx="436">
                  <c:v>5</c:v>
                </c:pt>
                <c:pt idx="437">
                  <c:v>6</c:v>
                </c:pt>
                <c:pt idx="438">
                  <c:v>7</c:v>
                </c:pt>
                <c:pt idx="439">
                  <c:v>8</c:v>
                </c:pt>
                <c:pt idx="440">
                  <c:v>9</c:v>
                </c:pt>
                <c:pt idx="441">
                  <c:v>10</c:v>
                </c:pt>
                <c:pt idx="442">
                  <c:v>11</c:v>
                </c:pt>
                <c:pt idx="443">
                  <c:v>12</c:v>
                </c:pt>
                <c:pt idx="444">
                  <c:v>13</c:v>
                </c:pt>
                <c:pt idx="445">
                  <c:v>14</c:v>
                </c:pt>
                <c:pt idx="446">
                  <c:v>15</c:v>
                </c:pt>
                <c:pt idx="447">
                  <c:v>16</c:v>
                </c:pt>
                <c:pt idx="448">
                  <c:v>17</c:v>
                </c:pt>
                <c:pt idx="449">
                  <c:v>18</c:v>
                </c:pt>
                <c:pt idx="450">
                  <c:v>19</c:v>
                </c:pt>
                <c:pt idx="451">
                  <c:v>20</c:v>
                </c:pt>
                <c:pt idx="452">
                  <c:v>21</c:v>
                </c:pt>
                <c:pt idx="453">
                  <c:v>22</c:v>
                </c:pt>
                <c:pt idx="454">
                  <c:v>23</c:v>
                </c:pt>
                <c:pt idx="455">
                  <c:v>24</c:v>
                </c:pt>
                <c:pt idx="456">
                  <c:v>1</c:v>
                </c:pt>
                <c:pt idx="457">
                  <c:v>2</c:v>
                </c:pt>
                <c:pt idx="458">
                  <c:v>3</c:v>
                </c:pt>
                <c:pt idx="459">
                  <c:v>4</c:v>
                </c:pt>
                <c:pt idx="460">
                  <c:v>5</c:v>
                </c:pt>
                <c:pt idx="461">
                  <c:v>6</c:v>
                </c:pt>
                <c:pt idx="462">
                  <c:v>7</c:v>
                </c:pt>
                <c:pt idx="463">
                  <c:v>8</c:v>
                </c:pt>
                <c:pt idx="464">
                  <c:v>9</c:v>
                </c:pt>
                <c:pt idx="465">
                  <c:v>10</c:v>
                </c:pt>
                <c:pt idx="466">
                  <c:v>11</c:v>
                </c:pt>
                <c:pt idx="467">
                  <c:v>12</c:v>
                </c:pt>
                <c:pt idx="468">
                  <c:v>13</c:v>
                </c:pt>
                <c:pt idx="469">
                  <c:v>14</c:v>
                </c:pt>
                <c:pt idx="470">
                  <c:v>15</c:v>
                </c:pt>
                <c:pt idx="471">
                  <c:v>16</c:v>
                </c:pt>
                <c:pt idx="472">
                  <c:v>17</c:v>
                </c:pt>
                <c:pt idx="473">
                  <c:v>18</c:v>
                </c:pt>
                <c:pt idx="474">
                  <c:v>19</c:v>
                </c:pt>
                <c:pt idx="475">
                  <c:v>20</c:v>
                </c:pt>
                <c:pt idx="476">
                  <c:v>21</c:v>
                </c:pt>
                <c:pt idx="477">
                  <c:v>22</c:v>
                </c:pt>
                <c:pt idx="478">
                  <c:v>23</c:v>
                </c:pt>
                <c:pt idx="479">
                  <c:v>24</c:v>
                </c:pt>
                <c:pt idx="480">
                  <c:v>1</c:v>
                </c:pt>
                <c:pt idx="481">
                  <c:v>2</c:v>
                </c:pt>
                <c:pt idx="482">
                  <c:v>3</c:v>
                </c:pt>
                <c:pt idx="483">
                  <c:v>4</c:v>
                </c:pt>
                <c:pt idx="484">
                  <c:v>5</c:v>
                </c:pt>
                <c:pt idx="485">
                  <c:v>6</c:v>
                </c:pt>
                <c:pt idx="486">
                  <c:v>7</c:v>
                </c:pt>
                <c:pt idx="487">
                  <c:v>8</c:v>
                </c:pt>
                <c:pt idx="488">
                  <c:v>9</c:v>
                </c:pt>
                <c:pt idx="489">
                  <c:v>10</c:v>
                </c:pt>
                <c:pt idx="490">
                  <c:v>11</c:v>
                </c:pt>
                <c:pt idx="491">
                  <c:v>12</c:v>
                </c:pt>
                <c:pt idx="492">
                  <c:v>13</c:v>
                </c:pt>
                <c:pt idx="493">
                  <c:v>14</c:v>
                </c:pt>
                <c:pt idx="494">
                  <c:v>15</c:v>
                </c:pt>
                <c:pt idx="495">
                  <c:v>16</c:v>
                </c:pt>
                <c:pt idx="496">
                  <c:v>17</c:v>
                </c:pt>
                <c:pt idx="497">
                  <c:v>18</c:v>
                </c:pt>
                <c:pt idx="498">
                  <c:v>19</c:v>
                </c:pt>
                <c:pt idx="499">
                  <c:v>20</c:v>
                </c:pt>
                <c:pt idx="500">
                  <c:v>21</c:v>
                </c:pt>
                <c:pt idx="501">
                  <c:v>22</c:v>
                </c:pt>
                <c:pt idx="502">
                  <c:v>23</c:v>
                </c:pt>
                <c:pt idx="503">
                  <c:v>24</c:v>
                </c:pt>
                <c:pt idx="504">
                  <c:v>1</c:v>
                </c:pt>
                <c:pt idx="505">
                  <c:v>2</c:v>
                </c:pt>
                <c:pt idx="506">
                  <c:v>3</c:v>
                </c:pt>
                <c:pt idx="507">
                  <c:v>4</c:v>
                </c:pt>
                <c:pt idx="508">
                  <c:v>5</c:v>
                </c:pt>
                <c:pt idx="509">
                  <c:v>6</c:v>
                </c:pt>
                <c:pt idx="510">
                  <c:v>7</c:v>
                </c:pt>
                <c:pt idx="511">
                  <c:v>8</c:v>
                </c:pt>
                <c:pt idx="512">
                  <c:v>9</c:v>
                </c:pt>
                <c:pt idx="513">
                  <c:v>10</c:v>
                </c:pt>
                <c:pt idx="514">
                  <c:v>11</c:v>
                </c:pt>
                <c:pt idx="515">
                  <c:v>12</c:v>
                </c:pt>
                <c:pt idx="516">
                  <c:v>13</c:v>
                </c:pt>
                <c:pt idx="517">
                  <c:v>14</c:v>
                </c:pt>
                <c:pt idx="518">
                  <c:v>15</c:v>
                </c:pt>
                <c:pt idx="519">
                  <c:v>16</c:v>
                </c:pt>
                <c:pt idx="520">
                  <c:v>17</c:v>
                </c:pt>
                <c:pt idx="521">
                  <c:v>18</c:v>
                </c:pt>
                <c:pt idx="522">
                  <c:v>19</c:v>
                </c:pt>
                <c:pt idx="523">
                  <c:v>20</c:v>
                </c:pt>
                <c:pt idx="524">
                  <c:v>21</c:v>
                </c:pt>
                <c:pt idx="525">
                  <c:v>22</c:v>
                </c:pt>
                <c:pt idx="526">
                  <c:v>23</c:v>
                </c:pt>
                <c:pt idx="527">
                  <c:v>24</c:v>
                </c:pt>
                <c:pt idx="528">
                  <c:v>1</c:v>
                </c:pt>
                <c:pt idx="529">
                  <c:v>2</c:v>
                </c:pt>
                <c:pt idx="530">
                  <c:v>3</c:v>
                </c:pt>
                <c:pt idx="531">
                  <c:v>4</c:v>
                </c:pt>
                <c:pt idx="532">
                  <c:v>5</c:v>
                </c:pt>
                <c:pt idx="533">
                  <c:v>6</c:v>
                </c:pt>
                <c:pt idx="534">
                  <c:v>7</c:v>
                </c:pt>
                <c:pt idx="535">
                  <c:v>8</c:v>
                </c:pt>
                <c:pt idx="536">
                  <c:v>9</c:v>
                </c:pt>
                <c:pt idx="537">
                  <c:v>10</c:v>
                </c:pt>
                <c:pt idx="538">
                  <c:v>11</c:v>
                </c:pt>
                <c:pt idx="539">
                  <c:v>12</c:v>
                </c:pt>
                <c:pt idx="540">
                  <c:v>13</c:v>
                </c:pt>
                <c:pt idx="541">
                  <c:v>14</c:v>
                </c:pt>
                <c:pt idx="542">
                  <c:v>15</c:v>
                </c:pt>
                <c:pt idx="543">
                  <c:v>16</c:v>
                </c:pt>
                <c:pt idx="544">
                  <c:v>17</c:v>
                </c:pt>
                <c:pt idx="545">
                  <c:v>18</c:v>
                </c:pt>
                <c:pt idx="546">
                  <c:v>19</c:v>
                </c:pt>
                <c:pt idx="547">
                  <c:v>20</c:v>
                </c:pt>
                <c:pt idx="548">
                  <c:v>21</c:v>
                </c:pt>
                <c:pt idx="549">
                  <c:v>22</c:v>
                </c:pt>
                <c:pt idx="550">
                  <c:v>23</c:v>
                </c:pt>
                <c:pt idx="551">
                  <c:v>24</c:v>
                </c:pt>
                <c:pt idx="552">
                  <c:v>1</c:v>
                </c:pt>
                <c:pt idx="553">
                  <c:v>2</c:v>
                </c:pt>
                <c:pt idx="554">
                  <c:v>3</c:v>
                </c:pt>
                <c:pt idx="555">
                  <c:v>4</c:v>
                </c:pt>
                <c:pt idx="556">
                  <c:v>5</c:v>
                </c:pt>
                <c:pt idx="557">
                  <c:v>6</c:v>
                </c:pt>
                <c:pt idx="558">
                  <c:v>7</c:v>
                </c:pt>
                <c:pt idx="559">
                  <c:v>8</c:v>
                </c:pt>
                <c:pt idx="560">
                  <c:v>9</c:v>
                </c:pt>
                <c:pt idx="561">
                  <c:v>10</c:v>
                </c:pt>
                <c:pt idx="562">
                  <c:v>11</c:v>
                </c:pt>
                <c:pt idx="563">
                  <c:v>12</c:v>
                </c:pt>
                <c:pt idx="564">
                  <c:v>13</c:v>
                </c:pt>
                <c:pt idx="565">
                  <c:v>14</c:v>
                </c:pt>
                <c:pt idx="566">
                  <c:v>15</c:v>
                </c:pt>
                <c:pt idx="567">
                  <c:v>16</c:v>
                </c:pt>
                <c:pt idx="568">
                  <c:v>17</c:v>
                </c:pt>
                <c:pt idx="569">
                  <c:v>18</c:v>
                </c:pt>
                <c:pt idx="570">
                  <c:v>19</c:v>
                </c:pt>
                <c:pt idx="571">
                  <c:v>20</c:v>
                </c:pt>
                <c:pt idx="572">
                  <c:v>21</c:v>
                </c:pt>
                <c:pt idx="573">
                  <c:v>22</c:v>
                </c:pt>
                <c:pt idx="574">
                  <c:v>23</c:v>
                </c:pt>
                <c:pt idx="575">
                  <c:v>24</c:v>
                </c:pt>
                <c:pt idx="576">
                  <c:v>1</c:v>
                </c:pt>
                <c:pt idx="577">
                  <c:v>2</c:v>
                </c:pt>
                <c:pt idx="578">
                  <c:v>3</c:v>
                </c:pt>
                <c:pt idx="579">
                  <c:v>4</c:v>
                </c:pt>
                <c:pt idx="580">
                  <c:v>5</c:v>
                </c:pt>
                <c:pt idx="581">
                  <c:v>6</c:v>
                </c:pt>
                <c:pt idx="582">
                  <c:v>7</c:v>
                </c:pt>
                <c:pt idx="583">
                  <c:v>8</c:v>
                </c:pt>
                <c:pt idx="584">
                  <c:v>9</c:v>
                </c:pt>
                <c:pt idx="585">
                  <c:v>10</c:v>
                </c:pt>
                <c:pt idx="586">
                  <c:v>11</c:v>
                </c:pt>
                <c:pt idx="587">
                  <c:v>12</c:v>
                </c:pt>
                <c:pt idx="588">
                  <c:v>13</c:v>
                </c:pt>
                <c:pt idx="589">
                  <c:v>14</c:v>
                </c:pt>
                <c:pt idx="590">
                  <c:v>15</c:v>
                </c:pt>
                <c:pt idx="591">
                  <c:v>16</c:v>
                </c:pt>
                <c:pt idx="592">
                  <c:v>17</c:v>
                </c:pt>
                <c:pt idx="593">
                  <c:v>18</c:v>
                </c:pt>
                <c:pt idx="594">
                  <c:v>19</c:v>
                </c:pt>
                <c:pt idx="595">
                  <c:v>20</c:v>
                </c:pt>
                <c:pt idx="596">
                  <c:v>21</c:v>
                </c:pt>
                <c:pt idx="597">
                  <c:v>22</c:v>
                </c:pt>
                <c:pt idx="598">
                  <c:v>23</c:v>
                </c:pt>
                <c:pt idx="599">
                  <c:v>24</c:v>
                </c:pt>
                <c:pt idx="600">
                  <c:v>1</c:v>
                </c:pt>
                <c:pt idx="601">
                  <c:v>2</c:v>
                </c:pt>
                <c:pt idx="602">
                  <c:v>3</c:v>
                </c:pt>
                <c:pt idx="603">
                  <c:v>4</c:v>
                </c:pt>
                <c:pt idx="604">
                  <c:v>5</c:v>
                </c:pt>
                <c:pt idx="605">
                  <c:v>6</c:v>
                </c:pt>
                <c:pt idx="606">
                  <c:v>7</c:v>
                </c:pt>
                <c:pt idx="607">
                  <c:v>8</c:v>
                </c:pt>
                <c:pt idx="608">
                  <c:v>9</c:v>
                </c:pt>
                <c:pt idx="609">
                  <c:v>10</c:v>
                </c:pt>
                <c:pt idx="610">
                  <c:v>11</c:v>
                </c:pt>
                <c:pt idx="611">
                  <c:v>12</c:v>
                </c:pt>
                <c:pt idx="612">
                  <c:v>13</c:v>
                </c:pt>
                <c:pt idx="613">
                  <c:v>14</c:v>
                </c:pt>
                <c:pt idx="614">
                  <c:v>15</c:v>
                </c:pt>
                <c:pt idx="615">
                  <c:v>16</c:v>
                </c:pt>
                <c:pt idx="616">
                  <c:v>17</c:v>
                </c:pt>
                <c:pt idx="617">
                  <c:v>18</c:v>
                </c:pt>
                <c:pt idx="618">
                  <c:v>19</c:v>
                </c:pt>
                <c:pt idx="619">
                  <c:v>20</c:v>
                </c:pt>
                <c:pt idx="620">
                  <c:v>21</c:v>
                </c:pt>
                <c:pt idx="621">
                  <c:v>22</c:v>
                </c:pt>
                <c:pt idx="622">
                  <c:v>23</c:v>
                </c:pt>
                <c:pt idx="623">
                  <c:v>24</c:v>
                </c:pt>
                <c:pt idx="624">
                  <c:v>1</c:v>
                </c:pt>
                <c:pt idx="625">
                  <c:v>2</c:v>
                </c:pt>
                <c:pt idx="626">
                  <c:v>3</c:v>
                </c:pt>
                <c:pt idx="627">
                  <c:v>4</c:v>
                </c:pt>
                <c:pt idx="628">
                  <c:v>5</c:v>
                </c:pt>
                <c:pt idx="629">
                  <c:v>6</c:v>
                </c:pt>
                <c:pt idx="630">
                  <c:v>7</c:v>
                </c:pt>
                <c:pt idx="631">
                  <c:v>8</c:v>
                </c:pt>
                <c:pt idx="632">
                  <c:v>9</c:v>
                </c:pt>
                <c:pt idx="633">
                  <c:v>10</c:v>
                </c:pt>
                <c:pt idx="634">
                  <c:v>11</c:v>
                </c:pt>
                <c:pt idx="635">
                  <c:v>12</c:v>
                </c:pt>
                <c:pt idx="636">
                  <c:v>13</c:v>
                </c:pt>
                <c:pt idx="637">
                  <c:v>14</c:v>
                </c:pt>
                <c:pt idx="638">
                  <c:v>15</c:v>
                </c:pt>
                <c:pt idx="639">
                  <c:v>16</c:v>
                </c:pt>
                <c:pt idx="640">
                  <c:v>17</c:v>
                </c:pt>
                <c:pt idx="641">
                  <c:v>18</c:v>
                </c:pt>
                <c:pt idx="642">
                  <c:v>19</c:v>
                </c:pt>
                <c:pt idx="643">
                  <c:v>20</c:v>
                </c:pt>
                <c:pt idx="644">
                  <c:v>21</c:v>
                </c:pt>
                <c:pt idx="645">
                  <c:v>22</c:v>
                </c:pt>
                <c:pt idx="646">
                  <c:v>23</c:v>
                </c:pt>
                <c:pt idx="647">
                  <c:v>24</c:v>
                </c:pt>
                <c:pt idx="648">
                  <c:v>1</c:v>
                </c:pt>
                <c:pt idx="649">
                  <c:v>2</c:v>
                </c:pt>
                <c:pt idx="650">
                  <c:v>3</c:v>
                </c:pt>
                <c:pt idx="651">
                  <c:v>4</c:v>
                </c:pt>
                <c:pt idx="652">
                  <c:v>5</c:v>
                </c:pt>
                <c:pt idx="653">
                  <c:v>6</c:v>
                </c:pt>
                <c:pt idx="654">
                  <c:v>7</c:v>
                </c:pt>
                <c:pt idx="655">
                  <c:v>8</c:v>
                </c:pt>
                <c:pt idx="656">
                  <c:v>9</c:v>
                </c:pt>
                <c:pt idx="657">
                  <c:v>10</c:v>
                </c:pt>
                <c:pt idx="658">
                  <c:v>11</c:v>
                </c:pt>
                <c:pt idx="659">
                  <c:v>12</c:v>
                </c:pt>
                <c:pt idx="660">
                  <c:v>13</c:v>
                </c:pt>
                <c:pt idx="661">
                  <c:v>14</c:v>
                </c:pt>
                <c:pt idx="662">
                  <c:v>15</c:v>
                </c:pt>
                <c:pt idx="663">
                  <c:v>16</c:v>
                </c:pt>
                <c:pt idx="664">
                  <c:v>17</c:v>
                </c:pt>
                <c:pt idx="665">
                  <c:v>18</c:v>
                </c:pt>
                <c:pt idx="666">
                  <c:v>19</c:v>
                </c:pt>
                <c:pt idx="667">
                  <c:v>20</c:v>
                </c:pt>
                <c:pt idx="668">
                  <c:v>21</c:v>
                </c:pt>
                <c:pt idx="669">
                  <c:v>22</c:v>
                </c:pt>
                <c:pt idx="670">
                  <c:v>23</c:v>
                </c:pt>
                <c:pt idx="671">
                  <c:v>24</c:v>
                </c:pt>
                <c:pt idx="672">
                  <c:v>1</c:v>
                </c:pt>
                <c:pt idx="673">
                  <c:v>2</c:v>
                </c:pt>
                <c:pt idx="674">
                  <c:v>3</c:v>
                </c:pt>
                <c:pt idx="675">
                  <c:v>4</c:v>
                </c:pt>
                <c:pt idx="676">
                  <c:v>5</c:v>
                </c:pt>
                <c:pt idx="677">
                  <c:v>6</c:v>
                </c:pt>
                <c:pt idx="678">
                  <c:v>7</c:v>
                </c:pt>
                <c:pt idx="679">
                  <c:v>8</c:v>
                </c:pt>
                <c:pt idx="680">
                  <c:v>9</c:v>
                </c:pt>
                <c:pt idx="681">
                  <c:v>10</c:v>
                </c:pt>
                <c:pt idx="682">
                  <c:v>11</c:v>
                </c:pt>
                <c:pt idx="683">
                  <c:v>12</c:v>
                </c:pt>
                <c:pt idx="684">
                  <c:v>13</c:v>
                </c:pt>
                <c:pt idx="685">
                  <c:v>14</c:v>
                </c:pt>
                <c:pt idx="686">
                  <c:v>15</c:v>
                </c:pt>
                <c:pt idx="687">
                  <c:v>16</c:v>
                </c:pt>
                <c:pt idx="688">
                  <c:v>17</c:v>
                </c:pt>
                <c:pt idx="689">
                  <c:v>18</c:v>
                </c:pt>
                <c:pt idx="690">
                  <c:v>19</c:v>
                </c:pt>
                <c:pt idx="691">
                  <c:v>20</c:v>
                </c:pt>
                <c:pt idx="692">
                  <c:v>21</c:v>
                </c:pt>
                <c:pt idx="693">
                  <c:v>22</c:v>
                </c:pt>
                <c:pt idx="694">
                  <c:v>23</c:v>
                </c:pt>
                <c:pt idx="695">
                  <c:v>24</c:v>
                </c:pt>
                <c:pt idx="696">
                  <c:v>1</c:v>
                </c:pt>
                <c:pt idx="697">
                  <c:v>2</c:v>
                </c:pt>
                <c:pt idx="698">
                  <c:v>3</c:v>
                </c:pt>
                <c:pt idx="699">
                  <c:v>4</c:v>
                </c:pt>
                <c:pt idx="700">
                  <c:v>5</c:v>
                </c:pt>
                <c:pt idx="701">
                  <c:v>6</c:v>
                </c:pt>
                <c:pt idx="702">
                  <c:v>7</c:v>
                </c:pt>
                <c:pt idx="703">
                  <c:v>8</c:v>
                </c:pt>
                <c:pt idx="704">
                  <c:v>9</c:v>
                </c:pt>
                <c:pt idx="705">
                  <c:v>10</c:v>
                </c:pt>
                <c:pt idx="706">
                  <c:v>11</c:v>
                </c:pt>
                <c:pt idx="707">
                  <c:v>12</c:v>
                </c:pt>
                <c:pt idx="708">
                  <c:v>13</c:v>
                </c:pt>
                <c:pt idx="709">
                  <c:v>14</c:v>
                </c:pt>
                <c:pt idx="710">
                  <c:v>15</c:v>
                </c:pt>
                <c:pt idx="711">
                  <c:v>16</c:v>
                </c:pt>
                <c:pt idx="712">
                  <c:v>17</c:v>
                </c:pt>
                <c:pt idx="713">
                  <c:v>18</c:v>
                </c:pt>
                <c:pt idx="714">
                  <c:v>19</c:v>
                </c:pt>
                <c:pt idx="715">
                  <c:v>20</c:v>
                </c:pt>
                <c:pt idx="716">
                  <c:v>21</c:v>
                </c:pt>
                <c:pt idx="717">
                  <c:v>22</c:v>
                </c:pt>
                <c:pt idx="718">
                  <c:v>23</c:v>
                </c:pt>
                <c:pt idx="719">
                  <c:v>24</c:v>
                </c:pt>
                <c:pt idx="720">
                  <c:v>1</c:v>
                </c:pt>
                <c:pt idx="721">
                  <c:v>2</c:v>
                </c:pt>
                <c:pt idx="722">
                  <c:v>3</c:v>
                </c:pt>
                <c:pt idx="723">
                  <c:v>4</c:v>
                </c:pt>
                <c:pt idx="724">
                  <c:v>5</c:v>
                </c:pt>
                <c:pt idx="725">
                  <c:v>6</c:v>
                </c:pt>
                <c:pt idx="726">
                  <c:v>7</c:v>
                </c:pt>
                <c:pt idx="727">
                  <c:v>8</c:v>
                </c:pt>
                <c:pt idx="728">
                  <c:v>9</c:v>
                </c:pt>
                <c:pt idx="729">
                  <c:v>10</c:v>
                </c:pt>
                <c:pt idx="730">
                  <c:v>11</c:v>
                </c:pt>
                <c:pt idx="731">
                  <c:v>12</c:v>
                </c:pt>
                <c:pt idx="732">
                  <c:v>13</c:v>
                </c:pt>
                <c:pt idx="733">
                  <c:v>14</c:v>
                </c:pt>
                <c:pt idx="734">
                  <c:v>15</c:v>
                </c:pt>
                <c:pt idx="735">
                  <c:v>16</c:v>
                </c:pt>
                <c:pt idx="736">
                  <c:v>17</c:v>
                </c:pt>
                <c:pt idx="737">
                  <c:v>18</c:v>
                </c:pt>
                <c:pt idx="738">
                  <c:v>19</c:v>
                </c:pt>
                <c:pt idx="739">
                  <c:v>20</c:v>
                </c:pt>
                <c:pt idx="740">
                  <c:v>21</c:v>
                </c:pt>
                <c:pt idx="741">
                  <c:v>22</c:v>
                </c:pt>
                <c:pt idx="742">
                  <c:v>23</c:v>
                </c:pt>
                <c:pt idx="743">
                  <c:v>24</c:v>
                </c:pt>
              </c:numCache>
            </c:numRef>
          </c:cat>
          <c:val>
            <c:numRef>
              <c:f>Reporte!$F$5:$F$748</c:f>
              <c:numCache>
                <c:formatCode>0.0</c:formatCode>
                <c:ptCount val="744"/>
                <c:pt idx="0">
                  <c:v>311.46784133873302</c:v>
                </c:pt>
                <c:pt idx="1">
                  <c:v>306.2741536274483</c:v>
                </c:pt>
                <c:pt idx="2">
                  <c:v>276.41044928756133</c:v>
                </c:pt>
                <c:pt idx="3">
                  <c:v>281.604136998846</c:v>
                </c:pt>
                <c:pt idx="4">
                  <c:v>295.88677820487896</c:v>
                </c:pt>
                <c:pt idx="5">
                  <c:v>288.09624663795194</c:v>
                </c:pt>
                <c:pt idx="6">
                  <c:v>285.49940278230952</c:v>
                </c:pt>
                <c:pt idx="7">
                  <c:v>298.48362206052127</c:v>
                </c:pt>
                <c:pt idx="8">
                  <c:v>273.81360543191897</c:v>
                </c:pt>
                <c:pt idx="9">
                  <c:v>286.79782471013073</c:v>
                </c:pt>
                <c:pt idx="10">
                  <c:v>281.604136998846</c:v>
                </c:pt>
                <c:pt idx="11">
                  <c:v>280.30571507102485</c:v>
                </c:pt>
                <c:pt idx="12">
                  <c:v>294.58835627705776</c:v>
                </c:pt>
                <c:pt idx="13">
                  <c:v>308.8709974830906</c:v>
                </c:pt>
                <c:pt idx="14">
                  <c:v>299.78204398834248</c:v>
                </c:pt>
                <c:pt idx="15">
                  <c:v>299.78204398834248</c:v>
                </c:pt>
                <c:pt idx="16">
                  <c:v>307.57257555526951</c:v>
                </c:pt>
                <c:pt idx="17">
                  <c:v>282.90255892666721</c:v>
                </c:pt>
                <c:pt idx="18">
                  <c:v>299.78204398834248</c:v>
                </c:pt>
                <c:pt idx="19">
                  <c:v>291.99151242141539</c:v>
                </c:pt>
                <c:pt idx="20">
                  <c:v>299.78204398834248</c:v>
                </c:pt>
                <c:pt idx="21">
                  <c:v>275.11202735974018</c:v>
                </c:pt>
                <c:pt idx="22">
                  <c:v>280.30571507102485</c:v>
                </c:pt>
                <c:pt idx="23">
                  <c:v>276.41044928756133</c:v>
                </c:pt>
                <c:pt idx="24">
                  <c:v>285.49940278230952</c:v>
                </c:pt>
                <c:pt idx="25">
                  <c:v>253.03885458678022</c:v>
                </c:pt>
                <c:pt idx="26">
                  <c:v>284.20098085448836</c:v>
                </c:pt>
                <c:pt idx="27">
                  <c:v>317.9599509778389</c:v>
                </c:pt>
                <c:pt idx="28">
                  <c:v>295.88677820487896</c:v>
                </c:pt>
                <c:pt idx="29">
                  <c:v>317.9599509778389</c:v>
                </c:pt>
                <c:pt idx="30">
                  <c:v>249.1435888033167</c:v>
                </c:pt>
                <c:pt idx="31">
                  <c:v>260.82938615370722</c:v>
                </c:pt>
                <c:pt idx="32">
                  <c:v>310.16941941091181</c:v>
                </c:pt>
                <c:pt idx="33">
                  <c:v>275.11202735974018</c:v>
                </c:pt>
                <c:pt idx="34">
                  <c:v>276.41044928756133</c:v>
                </c:pt>
                <c:pt idx="35">
                  <c:v>272.51518350409782</c:v>
                </c:pt>
                <c:pt idx="36">
                  <c:v>276.41044928756133</c:v>
                </c:pt>
                <c:pt idx="37">
                  <c:v>277.70887121538249</c:v>
                </c:pt>
                <c:pt idx="38">
                  <c:v>315.36310712219654</c:v>
                </c:pt>
                <c:pt idx="39">
                  <c:v>289.39466856577303</c:v>
                </c:pt>
                <c:pt idx="40">
                  <c:v>266.02307386499194</c:v>
                </c:pt>
                <c:pt idx="41">
                  <c:v>297.18520013270006</c:v>
                </c:pt>
                <c:pt idx="42">
                  <c:v>264.72465193717073</c:v>
                </c:pt>
                <c:pt idx="43">
                  <c:v>298.48362206052127</c:v>
                </c:pt>
                <c:pt idx="44">
                  <c:v>307.57257555526951</c:v>
                </c:pt>
                <c:pt idx="45">
                  <c:v>303.67730977180599</c:v>
                </c:pt>
                <c:pt idx="46">
                  <c:v>312.76626326655418</c:v>
                </c:pt>
                <c:pt idx="47">
                  <c:v>286.79782471013073</c:v>
                </c:pt>
                <c:pt idx="48">
                  <c:v>316.66152905001769</c:v>
                </c:pt>
                <c:pt idx="49">
                  <c:v>279.0072931432037</c:v>
                </c:pt>
                <c:pt idx="50">
                  <c:v>293.28993434923655</c:v>
                </c:pt>
                <c:pt idx="51">
                  <c:v>285.49940278230952</c:v>
                </c:pt>
                <c:pt idx="52">
                  <c:v>294.58835627705776</c:v>
                </c:pt>
                <c:pt idx="53">
                  <c:v>307.57257555526951</c:v>
                </c:pt>
                <c:pt idx="54">
                  <c:v>285.49940278230952</c:v>
                </c:pt>
                <c:pt idx="55">
                  <c:v>312.76626326655418</c:v>
                </c:pt>
                <c:pt idx="56">
                  <c:v>304.97573169962715</c:v>
                </c:pt>
                <c:pt idx="57">
                  <c:v>289.39466856577303</c:v>
                </c:pt>
                <c:pt idx="58">
                  <c:v>316.66152905001769</c:v>
                </c:pt>
                <c:pt idx="59">
                  <c:v>276.41044928756133</c:v>
                </c:pt>
                <c:pt idx="60">
                  <c:v>275.11202735974018</c:v>
                </c:pt>
                <c:pt idx="61">
                  <c:v>291.99151242141539</c:v>
                </c:pt>
                <c:pt idx="62">
                  <c:v>286.79782471013073</c:v>
                </c:pt>
                <c:pt idx="63">
                  <c:v>302.37888784398478</c:v>
                </c:pt>
                <c:pt idx="64">
                  <c:v>295.88677820487896</c:v>
                </c:pt>
                <c:pt idx="65">
                  <c:v>284.20098085448836</c:v>
                </c:pt>
                <c:pt idx="66">
                  <c:v>263.42623000934964</c:v>
                </c:pt>
                <c:pt idx="67">
                  <c:v>284.20098085448836</c:v>
                </c:pt>
                <c:pt idx="68">
                  <c:v>272.51518350409782</c:v>
                </c:pt>
                <c:pt idx="69">
                  <c:v>285.49940278230952</c:v>
                </c:pt>
                <c:pt idx="70">
                  <c:v>279.0072931432037</c:v>
                </c:pt>
                <c:pt idx="71">
                  <c:v>290.69309049359424</c:v>
                </c:pt>
                <c:pt idx="72">
                  <c:v>294.58835627705776</c:v>
                </c:pt>
                <c:pt idx="73">
                  <c:v>267.32149579281315</c:v>
                </c:pt>
                <c:pt idx="74">
                  <c:v>291.99151242141539</c:v>
                </c:pt>
                <c:pt idx="75">
                  <c:v>280.30571507102485</c:v>
                </c:pt>
                <c:pt idx="76">
                  <c:v>268.61991772063431</c:v>
                </c:pt>
                <c:pt idx="77">
                  <c:v>290.69309049359424</c:v>
                </c:pt>
                <c:pt idx="78">
                  <c:v>295.88677820487896</c:v>
                </c:pt>
                <c:pt idx="79">
                  <c:v>272.51518350409782</c:v>
                </c:pt>
                <c:pt idx="80">
                  <c:v>281.604136998846</c:v>
                </c:pt>
                <c:pt idx="81">
                  <c:v>302.37888784398478</c:v>
                </c:pt>
                <c:pt idx="82">
                  <c:v>303.67730977180599</c:v>
                </c:pt>
                <c:pt idx="83">
                  <c:v>286.79782471013073</c:v>
                </c:pt>
                <c:pt idx="84">
                  <c:v>272.51518350409782</c:v>
                </c:pt>
                <c:pt idx="85">
                  <c:v>303.67730977180599</c:v>
                </c:pt>
                <c:pt idx="86">
                  <c:v>320.55679483348126</c:v>
                </c:pt>
                <c:pt idx="87">
                  <c:v>264.72465193717073</c:v>
                </c:pt>
                <c:pt idx="88">
                  <c:v>280.30571507102485</c:v>
                </c:pt>
                <c:pt idx="89">
                  <c:v>295.88677820487896</c:v>
                </c:pt>
                <c:pt idx="90">
                  <c:v>279.0072931432037</c:v>
                </c:pt>
                <c:pt idx="91">
                  <c:v>291.99151242141539</c:v>
                </c:pt>
                <c:pt idx="92">
                  <c:v>284.20098085448836</c:v>
                </c:pt>
                <c:pt idx="93">
                  <c:v>289.39466856577303</c:v>
                </c:pt>
                <c:pt idx="94">
                  <c:v>293.28993434923655</c:v>
                </c:pt>
                <c:pt idx="95">
                  <c:v>271.21676157627667</c:v>
                </c:pt>
                <c:pt idx="96">
                  <c:v>289.39466856577303</c:v>
                </c:pt>
                <c:pt idx="97">
                  <c:v>275.11202735974018</c:v>
                </c:pt>
                <c:pt idx="98">
                  <c:v>294.58835627705776</c:v>
                </c:pt>
                <c:pt idx="99">
                  <c:v>279.0072931432037</c:v>
                </c:pt>
                <c:pt idx="100">
                  <c:v>268.61991772063431</c:v>
                </c:pt>
                <c:pt idx="101">
                  <c:v>286.79782471013073</c:v>
                </c:pt>
                <c:pt idx="102">
                  <c:v>279.0072931432037</c:v>
                </c:pt>
                <c:pt idx="103">
                  <c:v>282.90255892666721</c:v>
                </c:pt>
                <c:pt idx="104">
                  <c:v>319.25837290566005</c:v>
                </c:pt>
                <c:pt idx="105">
                  <c:v>273.81360543191897</c:v>
                </c:pt>
                <c:pt idx="106">
                  <c:v>302.37888784398478</c:v>
                </c:pt>
                <c:pt idx="107">
                  <c:v>281.604136998846</c:v>
                </c:pt>
                <c:pt idx="108">
                  <c:v>302.37888784398478</c:v>
                </c:pt>
                <c:pt idx="109">
                  <c:v>279.0072931432037</c:v>
                </c:pt>
                <c:pt idx="110">
                  <c:v>267.32149579281315</c:v>
                </c:pt>
                <c:pt idx="111">
                  <c:v>301.08046591616363</c:v>
                </c:pt>
                <c:pt idx="112">
                  <c:v>294.58835627705776</c:v>
                </c:pt>
                <c:pt idx="113">
                  <c:v>290.69309049359424</c:v>
                </c:pt>
                <c:pt idx="114">
                  <c:v>291.99151242141539</c:v>
                </c:pt>
                <c:pt idx="115">
                  <c:v>303.67730977180599</c:v>
                </c:pt>
                <c:pt idx="116">
                  <c:v>268.61991772063431</c:v>
                </c:pt>
                <c:pt idx="117">
                  <c:v>281.604136998846</c:v>
                </c:pt>
                <c:pt idx="118">
                  <c:v>311.46784133873302</c:v>
                </c:pt>
                <c:pt idx="119">
                  <c:v>293.28993434923655</c:v>
                </c:pt>
                <c:pt idx="120">
                  <c:v>286.79782471013073</c:v>
                </c:pt>
                <c:pt idx="121">
                  <c:v>289.39466856577303</c:v>
                </c:pt>
                <c:pt idx="122">
                  <c:v>279.0072931432037</c:v>
                </c:pt>
                <c:pt idx="123">
                  <c:v>279.0072931432037</c:v>
                </c:pt>
                <c:pt idx="124">
                  <c:v>285.49940278230952</c:v>
                </c:pt>
                <c:pt idx="125">
                  <c:v>291.99151242141539</c:v>
                </c:pt>
                <c:pt idx="126">
                  <c:v>290.69309049359424</c:v>
                </c:pt>
                <c:pt idx="127">
                  <c:v>295.88677820487896</c:v>
                </c:pt>
                <c:pt idx="128">
                  <c:v>295.88677820487896</c:v>
                </c:pt>
                <c:pt idx="129">
                  <c:v>299.78204398834248</c:v>
                </c:pt>
                <c:pt idx="130">
                  <c:v>288.09624663795194</c:v>
                </c:pt>
                <c:pt idx="131">
                  <c:v>262.12780808152843</c:v>
                </c:pt>
                <c:pt idx="132">
                  <c:v>311.46784133873302</c:v>
                </c:pt>
                <c:pt idx="133">
                  <c:v>288.09624663795194</c:v>
                </c:pt>
                <c:pt idx="134">
                  <c:v>286.79782471013073</c:v>
                </c:pt>
                <c:pt idx="135">
                  <c:v>276.41044928756133</c:v>
                </c:pt>
                <c:pt idx="136">
                  <c:v>281.604136998846</c:v>
                </c:pt>
                <c:pt idx="137">
                  <c:v>285.49940278230952</c:v>
                </c:pt>
                <c:pt idx="138">
                  <c:v>323.15363868912357</c:v>
                </c:pt>
                <c:pt idx="139">
                  <c:v>302.37888784398478</c:v>
                </c:pt>
                <c:pt idx="140">
                  <c:v>311.46784133873302</c:v>
                </c:pt>
                <c:pt idx="141">
                  <c:v>279.0072931432037</c:v>
                </c:pt>
                <c:pt idx="142">
                  <c:v>275.11202735974018</c:v>
                </c:pt>
                <c:pt idx="143">
                  <c:v>295.88677820487896</c:v>
                </c:pt>
                <c:pt idx="144">
                  <c:v>277.70887121538249</c:v>
                </c:pt>
                <c:pt idx="145">
                  <c:v>256.9341203702437</c:v>
                </c:pt>
                <c:pt idx="146">
                  <c:v>303.67730977180599</c:v>
                </c:pt>
                <c:pt idx="147">
                  <c:v>295.88677820487896</c:v>
                </c:pt>
                <c:pt idx="148">
                  <c:v>279.0072931432037</c:v>
                </c:pt>
                <c:pt idx="149">
                  <c:v>277.70887121538249</c:v>
                </c:pt>
                <c:pt idx="150">
                  <c:v>286.79782471013073</c:v>
                </c:pt>
                <c:pt idx="151">
                  <c:v>288.09624663795194</c:v>
                </c:pt>
                <c:pt idx="152">
                  <c:v>294.58835627705776</c:v>
                </c:pt>
                <c:pt idx="153">
                  <c:v>286.79782471013073</c:v>
                </c:pt>
                <c:pt idx="154">
                  <c:v>285.49940278230952</c:v>
                </c:pt>
                <c:pt idx="155">
                  <c:v>279.0072931432037</c:v>
                </c:pt>
                <c:pt idx="156">
                  <c:v>301.08046591616363</c:v>
                </c:pt>
                <c:pt idx="157">
                  <c:v>271.21676157627667</c:v>
                </c:pt>
                <c:pt idx="158">
                  <c:v>253.03885458678022</c:v>
                </c:pt>
                <c:pt idx="159">
                  <c:v>276.41044928756133</c:v>
                </c:pt>
                <c:pt idx="160">
                  <c:v>280.30571507102485</c:v>
                </c:pt>
                <c:pt idx="161">
                  <c:v>301.08046591616363</c:v>
                </c:pt>
                <c:pt idx="162">
                  <c:v>271.21676157627667</c:v>
                </c:pt>
                <c:pt idx="163">
                  <c:v>284.20098085448836</c:v>
                </c:pt>
                <c:pt idx="164">
                  <c:v>277.70887121538249</c:v>
                </c:pt>
                <c:pt idx="165">
                  <c:v>289.39466856577303</c:v>
                </c:pt>
                <c:pt idx="166">
                  <c:v>295.88677820487896</c:v>
                </c:pt>
                <c:pt idx="167">
                  <c:v>288.09624663795194</c:v>
                </c:pt>
                <c:pt idx="168">
                  <c:v>314.06468519437533</c:v>
                </c:pt>
                <c:pt idx="169">
                  <c:v>246.54674494767434</c:v>
                </c:pt>
                <c:pt idx="170">
                  <c:v>272.51518350409782</c:v>
                </c:pt>
                <c:pt idx="171">
                  <c:v>291.99151242141539</c:v>
                </c:pt>
                <c:pt idx="172">
                  <c:v>303.67730977180599</c:v>
                </c:pt>
                <c:pt idx="173">
                  <c:v>297.18520013270006</c:v>
                </c:pt>
                <c:pt idx="174">
                  <c:v>294.58835627705776</c:v>
                </c:pt>
                <c:pt idx="175">
                  <c:v>293.28993434923655</c:v>
                </c:pt>
                <c:pt idx="176">
                  <c:v>295.88677820487896</c:v>
                </c:pt>
                <c:pt idx="177">
                  <c:v>294.58835627705776</c:v>
                </c:pt>
                <c:pt idx="178">
                  <c:v>285.49940278230952</c:v>
                </c:pt>
                <c:pt idx="179">
                  <c:v>282.90255892666721</c:v>
                </c:pt>
                <c:pt idx="180">
                  <c:v>297.18520013270006</c:v>
                </c:pt>
                <c:pt idx="181">
                  <c:v>297.18520013270006</c:v>
                </c:pt>
                <c:pt idx="182">
                  <c:v>273.81360543191897</c:v>
                </c:pt>
                <c:pt idx="183">
                  <c:v>275.11202735974018</c:v>
                </c:pt>
                <c:pt idx="184">
                  <c:v>303.67730977180599</c:v>
                </c:pt>
                <c:pt idx="185">
                  <c:v>285.49940278230952</c:v>
                </c:pt>
                <c:pt idx="186">
                  <c:v>280.30571507102485</c:v>
                </c:pt>
                <c:pt idx="187">
                  <c:v>284.20098085448836</c:v>
                </c:pt>
                <c:pt idx="188">
                  <c:v>288.09624663795194</c:v>
                </c:pt>
                <c:pt idx="189">
                  <c:v>286.79782471013073</c:v>
                </c:pt>
                <c:pt idx="190">
                  <c:v>291.99151242141539</c:v>
                </c:pt>
                <c:pt idx="191">
                  <c:v>301.08046591616363</c:v>
                </c:pt>
                <c:pt idx="192">
                  <c:v>289.39466856577303</c:v>
                </c:pt>
                <c:pt idx="193">
                  <c:v>307.57257555526951</c:v>
                </c:pt>
                <c:pt idx="194">
                  <c:v>293.28993434923655</c:v>
                </c:pt>
                <c:pt idx="195">
                  <c:v>290.69309049359424</c:v>
                </c:pt>
                <c:pt idx="196">
                  <c:v>291.99151242141539</c:v>
                </c:pt>
                <c:pt idx="197">
                  <c:v>306.2741536274483</c:v>
                </c:pt>
                <c:pt idx="198">
                  <c:v>289.39466856577303</c:v>
                </c:pt>
                <c:pt idx="199">
                  <c:v>297.18520013270006</c:v>
                </c:pt>
                <c:pt idx="200">
                  <c:v>315.36310712219654</c:v>
                </c:pt>
                <c:pt idx="201">
                  <c:v>299.78204398834248</c:v>
                </c:pt>
                <c:pt idx="202">
                  <c:v>288.09624663795194</c:v>
                </c:pt>
                <c:pt idx="203">
                  <c:v>298.48362206052127</c:v>
                </c:pt>
                <c:pt idx="204">
                  <c:v>276.41044928756133</c:v>
                </c:pt>
                <c:pt idx="205">
                  <c:v>273.81360543191897</c:v>
                </c:pt>
                <c:pt idx="206">
                  <c:v>282.90255892666721</c:v>
                </c:pt>
                <c:pt idx="207">
                  <c:v>321.85521676130236</c:v>
                </c:pt>
                <c:pt idx="208">
                  <c:v>284.20098085448836</c:v>
                </c:pt>
                <c:pt idx="209">
                  <c:v>291.99151242141539</c:v>
                </c:pt>
                <c:pt idx="210">
                  <c:v>263.42623000934964</c:v>
                </c:pt>
                <c:pt idx="211">
                  <c:v>277.70887121538249</c:v>
                </c:pt>
                <c:pt idx="212">
                  <c:v>249.1435888033167</c:v>
                </c:pt>
                <c:pt idx="213">
                  <c:v>294.58835627705776</c:v>
                </c:pt>
                <c:pt idx="214">
                  <c:v>276.41044928756133</c:v>
                </c:pt>
                <c:pt idx="215">
                  <c:v>303.67730977180599</c:v>
                </c:pt>
                <c:pt idx="216">
                  <c:v>307.57257555526951</c:v>
                </c:pt>
                <c:pt idx="217">
                  <c:v>304.97573169962715</c:v>
                </c:pt>
                <c:pt idx="218">
                  <c:v>291.99151242141539</c:v>
                </c:pt>
                <c:pt idx="219">
                  <c:v>293.28993434923655</c:v>
                </c:pt>
                <c:pt idx="220">
                  <c:v>294.58835627705776</c:v>
                </c:pt>
                <c:pt idx="221">
                  <c:v>298.48362206052127</c:v>
                </c:pt>
                <c:pt idx="222">
                  <c:v>272.51518350409782</c:v>
                </c:pt>
                <c:pt idx="223">
                  <c:v>308.8709974830906</c:v>
                </c:pt>
                <c:pt idx="224">
                  <c:v>306.2741536274483</c:v>
                </c:pt>
                <c:pt idx="225">
                  <c:v>255.63569844242258</c:v>
                </c:pt>
                <c:pt idx="226">
                  <c:v>267.32149579281315</c:v>
                </c:pt>
                <c:pt idx="227">
                  <c:v>294.58835627705776</c:v>
                </c:pt>
                <c:pt idx="228">
                  <c:v>303.67730977180599</c:v>
                </c:pt>
                <c:pt idx="229">
                  <c:v>284.20098085448836</c:v>
                </c:pt>
                <c:pt idx="230">
                  <c:v>285.49940278230952</c:v>
                </c:pt>
                <c:pt idx="231">
                  <c:v>312.76626326655418</c:v>
                </c:pt>
                <c:pt idx="232">
                  <c:v>314.06468519437533</c:v>
                </c:pt>
                <c:pt idx="233">
                  <c:v>293.28993434923655</c:v>
                </c:pt>
                <c:pt idx="234">
                  <c:v>295.88677820487896</c:v>
                </c:pt>
                <c:pt idx="235">
                  <c:v>269.91833964845546</c:v>
                </c:pt>
                <c:pt idx="236">
                  <c:v>301.08046591616363</c:v>
                </c:pt>
                <c:pt idx="237">
                  <c:v>280.30571507102485</c:v>
                </c:pt>
                <c:pt idx="238">
                  <c:v>306.2741536274483</c:v>
                </c:pt>
                <c:pt idx="239">
                  <c:v>298.48362206052127</c:v>
                </c:pt>
                <c:pt idx="240">
                  <c:v>282.90255892666721</c:v>
                </c:pt>
                <c:pt idx="241">
                  <c:v>285.49940278230952</c:v>
                </c:pt>
                <c:pt idx="242">
                  <c:v>293.28993434923655</c:v>
                </c:pt>
                <c:pt idx="243">
                  <c:v>293.28993434923655</c:v>
                </c:pt>
                <c:pt idx="244">
                  <c:v>262.12780808152843</c:v>
                </c:pt>
                <c:pt idx="245">
                  <c:v>279.0072931432037</c:v>
                </c:pt>
                <c:pt idx="246">
                  <c:v>271.21676157627667</c:v>
                </c:pt>
                <c:pt idx="247">
                  <c:v>290.69309049359424</c:v>
                </c:pt>
                <c:pt idx="248">
                  <c:v>288.09624663795194</c:v>
                </c:pt>
                <c:pt idx="249">
                  <c:v>303.67730977180599</c:v>
                </c:pt>
                <c:pt idx="250">
                  <c:v>310.16941941091181</c:v>
                </c:pt>
                <c:pt idx="251">
                  <c:v>298.48362206052127</c:v>
                </c:pt>
                <c:pt idx="252">
                  <c:v>304.97573169962715</c:v>
                </c:pt>
                <c:pt idx="253">
                  <c:v>272.51518350409782</c:v>
                </c:pt>
                <c:pt idx="254">
                  <c:v>286.79782471013073</c:v>
                </c:pt>
                <c:pt idx="255">
                  <c:v>304.97573169962715</c:v>
                </c:pt>
                <c:pt idx="256">
                  <c:v>295.88677820487896</c:v>
                </c:pt>
                <c:pt idx="257">
                  <c:v>282.90255892666721</c:v>
                </c:pt>
                <c:pt idx="258">
                  <c:v>311.46784133873302</c:v>
                </c:pt>
                <c:pt idx="259">
                  <c:v>294.58835627705776</c:v>
                </c:pt>
                <c:pt idx="260">
                  <c:v>289.39466856577303</c:v>
                </c:pt>
                <c:pt idx="261">
                  <c:v>295.88677820487896</c:v>
                </c:pt>
                <c:pt idx="262">
                  <c:v>254.33727651460137</c:v>
                </c:pt>
                <c:pt idx="263">
                  <c:v>286.79782471013073</c:v>
                </c:pt>
                <c:pt idx="264">
                  <c:v>307.57257555526951</c:v>
                </c:pt>
                <c:pt idx="265">
                  <c:v>279.0072931432037</c:v>
                </c:pt>
                <c:pt idx="266">
                  <c:v>293.28993434923655</c:v>
                </c:pt>
                <c:pt idx="267">
                  <c:v>286.79782471013073</c:v>
                </c:pt>
                <c:pt idx="268">
                  <c:v>294.58835627705776</c:v>
                </c:pt>
                <c:pt idx="269">
                  <c:v>325.75048254476587</c:v>
                </c:pt>
                <c:pt idx="270">
                  <c:v>277.70887121538249</c:v>
                </c:pt>
                <c:pt idx="271">
                  <c:v>301.08046591616363</c:v>
                </c:pt>
                <c:pt idx="272">
                  <c:v>285.49940278230952</c:v>
                </c:pt>
                <c:pt idx="273">
                  <c:v>285.49940278230952</c:v>
                </c:pt>
                <c:pt idx="274">
                  <c:v>277.70887121538249</c:v>
                </c:pt>
                <c:pt idx="275">
                  <c:v>286.79782471013073</c:v>
                </c:pt>
                <c:pt idx="276">
                  <c:v>263.42623000934964</c:v>
                </c:pt>
                <c:pt idx="277">
                  <c:v>285.49940278230952</c:v>
                </c:pt>
                <c:pt idx="278">
                  <c:v>284.20098085448836</c:v>
                </c:pt>
                <c:pt idx="279">
                  <c:v>262.12780808152843</c:v>
                </c:pt>
                <c:pt idx="280">
                  <c:v>282.90255892666721</c:v>
                </c:pt>
                <c:pt idx="281">
                  <c:v>304.97573169962715</c:v>
                </c:pt>
                <c:pt idx="282">
                  <c:v>284.20098085448836</c:v>
                </c:pt>
                <c:pt idx="283">
                  <c:v>286.79782471013073</c:v>
                </c:pt>
                <c:pt idx="284">
                  <c:v>291.99151242141539</c:v>
                </c:pt>
                <c:pt idx="285">
                  <c:v>272.51518350409782</c:v>
                </c:pt>
                <c:pt idx="286">
                  <c:v>299.78204398834248</c:v>
                </c:pt>
                <c:pt idx="287">
                  <c:v>297.18520013270006</c:v>
                </c:pt>
                <c:pt idx="288">
                  <c:v>275.11202735974018</c:v>
                </c:pt>
                <c:pt idx="289">
                  <c:v>304.97573169962715</c:v>
                </c:pt>
                <c:pt idx="290">
                  <c:v>298.48362206052127</c:v>
                </c:pt>
                <c:pt idx="291">
                  <c:v>280.30571507102485</c:v>
                </c:pt>
                <c:pt idx="292">
                  <c:v>303.67730977180599</c:v>
                </c:pt>
                <c:pt idx="293">
                  <c:v>295.88677820487896</c:v>
                </c:pt>
                <c:pt idx="294">
                  <c:v>297.18520013270006</c:v>
                </c:pt>
                <c:pt idx="295">
                  <c:v>269.91833964845546</c:v>
                </c:pt>
                <c:pt idx="296">
                  <c:v>285.49940278230952</c:v>
                </c:pt>
                <c:pt idx="297">
                  <c:v>303.67730977180599</c:v>
                </c:pt>
                <c:pt idx="298">
                  <c:v>307.57257555526951</c:v>
                </c:pt>
                <c:pt idx="299">
                  <c:v>302.37888784398478</c:v>
                </c:pt>
                <c:pt idx="300">
                  <c:v>281.604136998846</c:v>
                </c:pt>
                <c:pt idx="301">
                  <c:v>286.79782471013073</c:v>
                </c:pt>
                <c:pt idx="302">
                  <c:v>302.37888784398478</c:v>
                </c:pt>
                <c:pt idx="303">
                  <c:v>301.08046591616363</c:v>
                </c:pt>
                <c:pt idx="304">
                  <c:v>289.39466856577303</c:v>
                </c:pt>
                <c:pt idx="305">
                  <c:v>314.06468519437533</c:v>
                </c:pt>
                <c:pt idx="306">
                  <c:v>295.88677820487896</c:v>
                </c:pt>
                <c:pt idx="307">
                  <c:v>281.604136998846</c:v>
                </c:pt>
                <c:pt idx="308">
                  <c:v>310.16941941091181</c:v>
                </c:pt>
                <c:pt idx="309">
                  <c:v>272.51518350409782</c:v>
                </c:pt>
                <c:pt idx="310">
                  <c:v>311.46784133873302</c:v>
                </c:pt>
                <c:pt idx="311">
                  <c:v>286.79782471013073</c:v>
                </c:pt>
                <c:pt idx="312">
                  <c:v>286.79782471013073</c:v>
                </c:pt>
                <c:pt idx="313">
                  <c:v>281.604136998846</c:v>
                </c:pt>
                <c:pt idx="314">
                  <c:v>271.21676157627667</c:v>
                </c:pt>
                <c:pt idx="315">
                  <c:v>290.69309049359424</c:v>
                </c:pt>
                <c:pt idx="316">
                  <c:v>303.67730977180599</c:v>
                </c:pt>
                <c:pt idx="317">
                  <c:v>285.49940278230952</c:v>
                </c:pt>
                <c:pt idx="318">
                  <c:v>293.28993434923655</c:v>
                </c:pt>
                <c:pt idx="319">
                  <c:v>277.70887121538249</c:v>
                </c:pt>
                <c:pt idx="320">
                  <c:v>277.70887121538249</c:v>
                </c:pt>
                <c:pt idx="321">
                  <c:v>288.09624663795194</c:v>
                </c:pt>
                <c:pt idx="322">
                  <c:v>266.02307386499194</c:v>
                </c:pt>
                <c:pt idx="323">
                  <c:v>282.90255892666721</c:v>
                </c:pt>
                <c:pt idx="324">
                  <c:v>275.11202735974018</c:v>
                </c:pt>
                <c:pt idx="325">
                  <c:v>273.81360543191897</c:v>
                </c:pt>
                <c:pt idx="326">
                  <c:v>299.78204398834248</c:v>
                </c:pt>
                <c:pt idx="327">
                  <c:v>260.82938615370722</c:v>
                </c:pt>
                <c:pt idx="328">
                  <c:v>289.39466856577303</c:v>
                </c:pt>
                <c:pt idx="329">
                  <c:v>294.58835627705776</c:v>
                </c:pt>
                <c:pt idx="330">
                  <c:v>272.51518350409782</c:v>
                </c:pt>
                <c:pt idx="331">
                  <c:v>290.69309049359424</c:v>
                </c:pt>
                <c:pt idx="332">
                  <c:v>286.79782471013073</c:v>
                </c:pt>
                <c:pt idx="333">
                  <c:v>263.42623000934964</c:v>
                </c:pt>
                <c:pt idx="334">
                  <c:v>289.39466856577303</c:v>
                </c:pt>
                <c:pt idx="335">
                  <c:v>288.09624663795194</c:v>
                </c:pt>
                <c:pt idx="336">
                  <c:v>298.48362206052127</c:v>
                </c:pt>
                <c:pt idx="337">
                  <c:v>277.70887121538249</c:v>
                </c:pt>
                <c:pt idx="338">
                  <c:v>312.76626326655418</c:v>
                </c:pt>
                <c:pt idx="339">
                  <c:v>271.21676157627667</c:v>
                </c:pt>
                <c:pt idx="340">
                  <c:v>273.81360543191897</c:v>
                </c:pt>
                <c:pt idx="341">
                  <c:v>276.41044928756133</c:v>
                </c:pt>
                <c:pt idx="342">
                  <c:v>264.72465193717073</c:v>
                </c:pt>
                <c:pt idx="343">
                  <c:v>301.08046591616363</c:v>
                </c:pt>
                <c:pt idx="344">
                  <c:v>282.90255892666721</c:v>
                </c:pt>
                <c:pt idx="345">
                  <c:v>285.49940278230952</c:v>
                </c:pt>
                <c:pt idx="346">
                  <c:v>282.90255892666721</c:v>
                </c:pt>
                <c:pt idx="347">
                  <c:v>250.44201073113788</c:v>
                </c:pt>
                <c:pt idx="348">
                  <c:v>298.48362206052127</c:v>
                </c:pt>
                <c:pt idx="349">
                  <c:v>280.30571507102485</c:v>
                </c:pt>
                <c:pt idx="350">
                  <c:v>284.20098085448836</c:v>
                </c:pt>
                <c:pt idx="351">
                  <c:v>268.61991772063431</c:v>
                </c:pt>
                <c:pt idx="352">
                  <c:v>269.91833964845546</c:v>
                </c:pt>
                <c:pt idx="353">
                  <c:v>294.58835627705776</c:v>
                </c:pt>
                <c:pt idx="354">
                  <c:v>290.69309049359424</c:v>
                </c:pt>
                <c:pt idx="355">
                  <c:v>273.81360543191897</c:v>
                </c:pt>
                <c:pt idx="356">
                  <c:v>279.0072931432037</c:v>
                </c:pt>
                <c:pt idx="357">
                  <c:v>295.88677820487896</c:v>
                </c:pt>
                <c:pt idx="358">
                  <c:v>275.11202735974018</c:v>
                </c:pt>
                <c:pt idx="359">
                  <c:v>273.81360543191897</c:v>
                </c:pt>
                <c:pt idx="360">
                  <c:v>259.53096422588607</c:v>
                </c:pt>
                <c:pt idx="361">
                  <c:v>253.03885458678022</c:v>
                </c:pt>
                <c:pt idx="362">
                  <c:v>282.90255892666721</c:v>
                </c:pt>
                <c:pt idx="363">
                  <c:v>290.69309049359424</c:v>
                </c:pt>
                <c:pt idx="364">
                  <c:v>280.30571507102485</c:v>
                </c:pt>
                <c:pt idx="365">
                  <c:v>297.18520013270006</c:v>
                </c:pt>
                <c:pt idx="366">
                  <c:v>290.69309049359424</c:v>
                </c:pt>
                <c:pt idx="367">
                  <c:v>320.55679483348126</c:v>
                </c:pt>
                <c:pt idx="368">
                  <c:v>302.37888784398478</c:v>
                </c:pt>
                <c:pt idx="369">
                  <c:v>288.09624663795194</c:v>
                </c:pt>
                <c:pt idx="370">
                  <c:v>280.30571507102485</c:v>
                </c:pt>
                <c:pt idx="371">
                  <c:v>281.604136998846</c:v>
                </c:pt>
                <c:pt idx="372">
                  <c:v>306.2741536274483</c:v>
                </c:pt>
                <c:pt idx="373">
                  <c:v>277.70887121538249</c:v>
                </c:pt>
                <c:pt idx="374">
                  <c:v>263.42623000934964</c:v>
                </c:pt>
                <c:pt idx="375">
                  <c:v>285.49940278230952</c:v>
                </c:pt>
                <c:pt idx="376">
                  <c:v>286.79782471013073</c:v>
                </c:pt>
                <c:pt idx="377">
                  <c:v>306.2741536274483</c:v>
                </c:pt>
                <c:pt idx="378">
                  <c:v>272.51518350409782</c:v>
                </c:pt>
                <c:pt idx="379">
                  <c:v>279.0072931432037</c:v>
                </c:pt>
                <c:pt idx="380">
                  <c:v>293.28993434923655</c:v>
                </c:pt>
                <c:pt idx="381">
                  <c:v>314.06468519437533</c:v>
                </c:pt>
                <c:pt idx="382">
                  <c:v>275.11202735974018</c:v>
                </c:pt>
                <c:pt idx="383">
                  <c:v>321.85521676130236</c:v>
                </c:pt>
                <c:pt idx="384">
                  <c:v>301.08046591616363</c:v>
                </c:pt>
                <c:pt idx="385">
                  <c:v>299.78204398834248</c:v>
                </c:pt>
                <c:pt idx="386">
                  <c:v>281.604136998846</c:v>
                </c:pt>
                <c:pt idx="387">
                  <c:v>293.28993434923655</c:v>
                </c:pt>
                <c:pt idx="388">
                  <c:v>295.88677820487896</c:v>
                </c:pt>
                <c:pt idx="389">
                  <c:v>280.30571507102485</c:v>
                </c:pt>
                <c:pt idx="390">
                  <c:v>293.28993434923655</c:v>
                </c:pt>
                <c:pt idx="391">
                  <c:v>297.18520013270006</c:v>
                </c:pt>
                <c:pt idx="392">
                  <c:v>306.2741536274483</c:v>
                </c:pt>
                <c:pt idx="393">
                  <c:v>281.604136998846</c:v>
                </c:pt>
                <c:pt idx="394">
                  <c:v>295.88677820487896</c:v>
                </c:pt>
                <c:pt idx="395">
                  <c:v>269.91833964845546</c:v>
                </c:pt>
                <c:pt idx="396">
                  <c:v>284.20098085448836</c:v>
                </c:pt>
                <c:pt idx="397">
                  <c:v>289.39466856577303</c:v>
                </c:pt>
                <c:pt idx="398">
                  <c:v>307.57257555526951</c:v>
                </c:pt>
                <c:pt idx="399">
                  <c:v>275.11202735974018</c:v>
                </c:pt>
                <c:pt idx="400">
                  <c:v>281.604136998846</c:v>
                </c:pt>
                <c:pt idx="401">
                  <c:v>304.97573169962715</c:v>
                </c:pt>
                <c:pt idx="402">
                  <c:v>310.16941941091181</c:v>
                </c:pt>
                <c:pt idx="403">
                  <c:v>285.49940278230952</c:v>
                </c:pt>
                <c:pt idx="404">
                  <c:v>295.88677820487896</c:v>
                </c:pt>
                <c:pt idx="405">
                  <c:v>298.48362206052127</c:v>
                </c:pt>
                <c:pt idx="406">
                  <c:v>271.21676157627667</c:v>
                </c:pt>
                <c:pt idx="407">
                  <c:v>266.02307386499194</c:v>
                </c:pt>
                <c:pt idx="408">
                  <c:v>293.28993434923655</c:v>
                </c:pt>
                <c:pt idx="409">
                  <c:v>308.8709974830906</c:v>
                </c:pt>
                <c:pt idx="410">
                  <c:v>264.72465193717073</c:v>
                </c:pt>
                <c:pt idx="411">
                  <c:v>282.90255892666721</c:v>
                </c:pt>
                <c:pt idx="412">
                  <c:v>294.58835627705776</c:v>
                </c:pt>
                <c:pt idx="413">
                  <c:v>286.79782471013073</c:v>
                </c:pt>
                <c:pt idx="414">
                  <c:v>301.08046591616363</c:v>
                </c:pt>
                <c:pt idx="415">
                  <c:v>290.69309049359424</c:v>
                </c:pt>
                <c:pt idx="416">
                  <c:v>286.79782471013073</c:v>
                </c:pt>
                <c:pt idx="417">
                  <c:v>293.28993434923655</c:v>
                </c:pt>
                <c:pt idx="418">
                  <c:v>275.11202735974018</c:v>
                </c:pt>
                <c:pt idx="419">
                  <c:v>314.06468519437533</c:v>
                </c:pt>
                <c:pt idx="420">
                  <c:v>301.08046591616363</c:v>
                </c:pt>
                <c:pt idx="421">
                  <c:v>295.88677820487896</c:v>
                </c:pt>
                <c:pt idx="422">
                  <c:v>271.21676157627667</c:v>
                </c:pt>
                <c:pt idx="423">
                  <c:v>276.41044928756133</c:v>
                </c:pt>
                <c:pt idx="424">
                  <c:v>272.51518350409782</c:v>
                </c:pt>
                <c:pt idx="425">
                  <c:v>272.51518350409782</c:v>
                </c:pt>
                <c:pt idx="426">
                  <c:v>295.88677820487896</c:v>
                </c:pt>
                <c:pt idx="427">
                  <c:v>272.51518350409782</c:v>
                </c:pt>
                <c:pt idx="428">
                  <c:v>293.28993434923655</c:v>
                </c:pt>
                <c:pt idx="429">
                  <c:v>285.49940278230952</c:v>
                </c:pt>
                <c:pt idx="430">
                  <c:v>275.11202735974018</c:v>
                </c:pt>
                <c:pt idx="431">
                  <c:v>293.28993434923655</c:v>
                </c:pt>
                <c:pt idx="432">
                  <c:v>311.46784133873302</c:v>
                </c:pt>
                <c:pt idx="433">
                  <c:v>290.69309049359424</c:v>
                </c:pt>
                <c:pt idx="434">
                  <c:v>279.0072931432037</c:v>
                </c:pt>
                <c:pt idx="435">
                  <c:v>302.37888784398478</c:v>
                </c:pt>
                <c:pt idx="436">
                  <c:v>288.09624663795194</c:v>
                </c:pt>
                <c:pt idx="437">
                  <c:v>294.58835627705776</c:v>
                </c:pt>
                <c:pt idx="438">
                  <c:v>280.30571507102485</c:v>
                </c:pt>
                <c:pt idx="439">
                  <c:v>304.97573169962715</c:v>
                </c:pt>
                <c:pt idx="440">
                  <c:v>284.20098085448836</c:v>
                </c:pt>
                <c:pt idx="441">
                  <c:v>277.70887121538249</c:v>
                </c:pt>
                <c:pt idx="442">
                  <c:v>291.99151242141539</c:v>
                </c:pt>
                <c:pt idx="443">
                  <c:v>311.46784133873302</c:v>
                </c:pt>
                <c:pt idx="444">
                  <c:v>279.0072931432037</c:v>
                </c:pt>
                <c:pt idx="445">
                  <c:v>263.42623000934964</c:v>
                </c:pt>
                <c:pt idx="446">
                  <c:v>268.61991772063431</c:v>
                </c:pt>
                <c:pt idx="447">
                  <c:v>285.49940278230952</c:v>
                </c:pt>
                <c:pt idx="448">
                  <c:v>267.32149579281315</c:v>
                </c:pt>
                <c:pt idx="449">
                  <c:v>277.70887121538249</c:v>
                </c:pt>
                <c:pt idx="450">
                  <c:v>301.08046591616363</c:v>
                </c:pt>
                <c:pt idx="451">
                  <c:v>302.37888784398478</c:v>
                </c:pt>
                <c:pt idx="452">
                  <c:v>286.79782471013073</c:v>
                </c:pt>
                <c:pt idx="453">
                  <c:v>286.79782471013073</c:v>
                </c:pt>
                <c:pt idx="454">
                  <c:v>272.51518350409782</c:v>
                </c:pt>
                <c:pt idx="455">
                  <c:v>266.02307386499194</c:v>
                </c:pt>
                <c:pt idx="456">
                  <c:v>289.39466856577303</c:v>
                </c:pt>
                <c:pt idx="457">
                  <c:v>293.28993434923655</c:v>
                </c:pt>
                <c:pt idx="458">
                  <c:v>281.604136998846</c:v>
                </c:pt>
                <c:pt idx="459">
                  <c:v>269.91833964845546</c:v>
                </c:pt>
                <c:pt idx="460">
                  <c:v>279.0072931432037</c:v>
                </c:pt>
                <c:pt idx="461">
                  <c:v>311.46784133873302</c:v>
                </c:pt>
                <c:pt idx="462">
                  <c:v>307.57257555526951</c:v>
                </c:pt>
                <c:pt idx="463">
                  <c:v>288.09624663795194</c:v>
                </c:pt>
                <c:pt idx="464">
                  <c:v>297.18520013270006</c:v>
                </c:pt>
                <c:pt idx="465">
                  <c:v>304.97573169962715</c:v>
                </c:pt>
                <c:pt idx="466">
                  <c:v>285.49940278230952</c:v>
                </c:pt>
                <c:pt idx="467">
                  <c:v>284.20098085448836</c:v>
                </c:pt>
                <c:pt idx="468">
                  <c:v>285.49940278230952</c:v>
                </c:pt>
                <c:pt idx="469">
                  <c:v>269.91833964845546</c:v>
                </c:pt>
                <c:pt idx="470">
                  <c:v>272.51518350409782</c:v>
                </c:pt>
                <c:pt idx="471">
                  <c:v>310.16941941091181</c:v>
                </c:pt>
                <c:pt idx="472">
                  <c:v>304.97573169962715</c:v>
                </c:pt>
                <c:pt idx="473">
                  <c:v>291.99151242141539</c:v>
                </c:pt>
                <c:pt idx="474">
                  <c:v>272.51518350409782</c:v>
                </c:pt>
                <c:pt idx="475">
                  <c:v>311.46784133873302</c:v>
                </c:pt>
                <c:pt idx="476">
                  <c:v>293.28993434923655</c:v>
                </c:pt>
                <c:pt idx="477">
                  <c:v>315.36310712219654</c:v>
                </c:pt>
                <c:pt idx="478">
                  <c:v>262.12780808152843</c:v>
                </c:pt>
                <c:pt idx="479">
                  <c:v>279.0072931432037</c:v>
                </c:pt>
                <c:pt idx="480">
                  <c:v>311.46784133873302</c:v>
                </c:pt>
                <c:pt idx="481">
                  <c:v>306.2741536274483</c:v>
                </c:pt>
                <c:pt idx="482">
                  <c:v>302.37888784398478</c:v>
                </c:pt>
                <c:pt idx="483">
                  <c:v>281.604136998846</c:v>
                </c:pt>
                <c:pt idx="484">
                  <c:v>288.09624663795194</c:v>
                </c:pt>
                <c:pt idx="485">
                  <c:v>289.39466856577303</c:v>
                </c:pt>
                <c:pt idx="486">
                  <c:v>282.90255892666721</c:v>
                </c:pt>
                <c:pt idx="487">
                  <c:v>279.0072931432037</c:v>
                </c:pt>
                <c:pt idx="488">
                  <c:v>293.28993434923655</c:v>
                </c:pt>
                <c:pt idx="489">
                  <c:v>280.30571507102485</c:v>
                </c:pt>
                <c:pt idx="490">
                  <c:v>297.18520013270006</c:v>
                </c:pt>
                <c:pt idx="491">
                  <c:v>291.99151242141539</c:v>
                </c:pt>
                <c:pt idx="492">
                  <c:v>276.41044928756133</c:v>
                </c:pt>
                <c:pt idx="493">
                  <c:v>289.39466856577303</c:v>
                </c:pt>
                <c:pt idx="494">
                  <c:v>282.90255892666721</c:v>
                </c:pt>
                <c:pt idx="495">
                  <c:v>255.63569844242258</c:v>
                </c:pt>
                <c:pt idx="496">
                  <c:v>276.41044928756133</c:v>
                </c:pt>
                <c:pt idx="497">
                  <c:v>284.20098085448836</c:v>
                </c:pt>
                <c:pt idx="498">
                  <c:v>258.23254229806491</c:v>
                </c:pt>
                <c:pt idx="499">
                  <c:v>281.604136998846</c:v>
                </c:pt>
                <c:pt idx="500">
                  <c:v>290.69309049359424</c:v>
                </c:pt>
                <c:pt idx="501">
                  <c:v>290.69309049359424</c:v>
                </c:pt>
                <c:pt idx="502">
                  <c:v>315.36310712219654</c:v>
                </c:pt>
                <c:pt idx="503">
                  <c:v>298.48362206052127</c:v>
                </c:pt>
                <c:pt idx="504">
                  <c:v>290.69309049359424</c:v>
                </c:pt>
                <c:pt idx="505">
                  <c:v>282.90255892666721</c:v>
                </c:pt>
                <c:pt idx="506">
                  <c:v>273.81360543191897</c:v>
                </c:pt>
                <c:pt idx="507">
                  <c:v>306.2741536274483</c:v>
                </c:pt>
                <c:pt idx="508">
                  <c:v>276.41044928756133</c:v>
                </c:pt>
                <c:pt idx="509">
                  <c:v>298.48362206052127</c:v>
                </c:pt>
                <c:pt idx="510">
                  <c:v>269.91833964845546</c:v>
                </c:pt>
                <c:pt idx="511">
                  <c:v>310.16941941091181</c:v>
                </c:pt>
                <c:pt idx="512">
                  <c:v>289.39466856577303</c:v>
                </c:pt>
                <c:pt idx="513">
                  <c:v>298.48362206052127</c:v>
                </c:pt>
                <c:pt idx="514">
                  <c:v>284.20098085448836</c:v>
                </c:pt>
                <c:pt idx="515">
                  <c:v>307.57257555526951</c:v>
                </c:pt>
                <c:pt idx="516">
                  <c:v>290.69309049359424</c:v>
                </c:pt>
                <c:pt idx="517">
                  <c:v>302.37888784398478</c:v>
                </c:pt>
                <c:pt idx="518">
                  <c:v>291.99151242141539</c:v>
                </c:pt>
                <c:pt idx="519">
                  <c:v>298.48362206052127</c:v>
                </c:pt>
                <c:pt idx="520">
                  <c:v>291.99151242141539</c:v>
                </c:pt>
                <c:pt idx="521">
                  <c:v>294.58835627705776</c:v>
                </c:pt>
                <c:pt idx="522">
                  <c:v>306.2741536274483</c:v>
                </c:pt>
                <c:pt idx="523">
                  <c:v>288.09624663795194</c:v>
                </c:pt>
                <c:pt idx="524">
                  <c:v>301.08046591616363</c:v>
                </c:pt>
                <c:pt idx="525">
                  <c:v>288.09624663795194</c:v>
                </c:pt>
                <c:pt idx="526">
                  <c:v>310.16941941091181</c:v>
                </c:pt>
                <c:pt idx="527">
                  <c:v>294.58835627705776</c:v>
                </c:pt>
                <c:pt idx="528">
                  <c:v>293.28993434923655</c:v>
                </c:pt>
                <c:pt idx="529">
                  <c:v>267.32149579281315</c:v>
                </c:pt>
                <c:pt idx="530">
                  <c:v>297.18520013270006</c:v>
                </c:pt>
                <c:pt idx="531">
                  <c:v>276.41044928756133</c:v>
                </c:pt>
                <c:pt idx="532">
                  <c:v>280.30571507102485</c:v>
                </c:pt>
                <c:pt idx="533">
                  <c:v>281.604136998846</c:v>
                </c:pt>
                <c:pt idx="534">
                  <c:v>263.42623000934964</c:v>
                </c:pt>
                <c:pt idx="535">
                  <c:v>293.28993434923655</c:v>
                </c:pt>
                <c:pt idx="536">
                  <c:v>319.25837290566005</c:v>
                </c:pt>
                <c:pt idx="537">
                  <c:v>275.11202735974018</c:v>
                </c:pt>
                <c:pt idx="538">
                  <c:v>275.11202735974018</c:v>
                </c:pt>
                <c:pt idx="539">
                  <c:v>304.97573169962715</c:v>
                </c:pt>
                <c:pt idx="540">
                  <c:v>279.0072931432037</c:v>
                </c:pt>
                <c:pt idx="541">
                  <c:v>284.20098085448836</c:v>
                </c:pt>
                <c:pt idx="542">
                  <c:v>267.32149579281315</c:v>
                </c:pt>
                <c:pt idx="543">
                  <c:v>284.20098085448836</c:v>
                </c:pt>
                <c:pt idx="544">
                  <c:v>289.39466856577303</c:v>
                </c:pt>
                <c:pt idx="545">
                  <c:v>293.28993434923655</c:v>
                </c:pt>
                <c:pt idx="546">
                  <c:v>285.49940278230952</c:v>
                </c:pt>
                <c:pt idx="547">
                  <c:v>299.78204398834248</c:v>
                </c:pt>
                <c:pt idx="548">
                  <c:v>298.48362206052127</c:v>
                </c:pt>
                <c:pt idx="549">
                  <c:v>315.36310712219654</c:v>
                </c:pt>
                <c:pt idx="550">
                  <c:v>291.99151242141539</c:v>
                </c:pt>
                <c:pt idx="551">
                  <c:v>286.79782471013073</c:v>
                </c:pt>
                <c:pt idx="552">
                  <c:v>285.49940278230952</c:v>
                </c:pt>
                <c:pt idx="553">
                  <c:v>282.90255892666721</c:v>
                </c:pt>
                <c:pt idx="554">
                  <c:v>294.58835627705776</c:v>
                </c:pt>
                <c:pt idx="555">
                  <c:v>302.37888784398478</c:v>
                </c:pt>
                <c:pt idx="556">
                  <c:v>282.90255892666721</c:v>
                </c:pt>
                <c:pt idx="557">
                  <c:v>281.604136998846</c:v>
                </c:pt>
                <c:pt idx="558">
                  <c:v>275.11202735974018</c:v>
                </c:pt>
                <c:pt idx="559">
                  <c:v>282.90255892666721</c:v>
                </c:pt>
                <c:pt idx="560">
                  <c:v>282.90255892666721</c:v>
                </c:pt>
                <c:pt idx="561">
                  <c:v>295.88677820487896</c:v>
                </c:pt>
                <c:pt idx="562">
                  <c:v>277.70887121538249</c:v>
                </c:pt>
                <c:pt idx="563">
                  <c:v>293.28993434923655</c:v>
                </c:pt>
                <c:pt idx="564">
                  <c:v>279.0072931432037</c:v>
                </c:pt>
                <c:pt idx="565">
                  <c:v>282.90255892666721</c:v>
                </c:pt>
                <c:pt idx="566">
                  <c:v>281.604136998846</c:v>
                </c:pt>
                <c:pt idx="567">
                  <c:v>297.18520013270006</c:v>
                </c:pt>
                <c:pt idx="568">
                  <c:v>290.69309049359424</c:v>
                </c:pt>
                <c:pt idx="569">
                  <c:v>267.32149579281315</c:v>
                </c:pt>
                <c:pt idx="570">
                  <c:v>295.88677820487896</c:v>
                </c:pt>
                <c:pt idx="571">
                  <c:v>279.0072931432037</c:v>
                </c:pt>
                <c:pt idx="572">
                  <c:v>299.78204398834248</c:v>
                </c:pt>
                <c:pt idx="573">
                  <c:v>279.0072931432037</c:v>
                </c:pt>
                <c:pt idx="574">
                  <c:v>269.91833964845546</c:v>
                </c:pt>
                <c:pt idx="575">
                  <c:v>289.39466856577303</c:v>
                </c:pt>
                <c:pt idx="576">
                  <c:v>284.20098085448836</c:v>
                </c:pt>
                <c:pt idx="577">
                  <c:v>284.20098085448836</c:v>
                </c:pt>
                <c:pt idx="578">
                  <c:v>291.99151242141539</c:v>
                </c:pt>
                <c:pt idx="579">
                  <c:v>303.67730977180599</c:v>
                </c:pt>
                <c:pt idx="580">
                  <c:v>295.88677820487896</c:v>
                </c:pt>
                <c:pt idx="581">
                  <c:v>288.09624663795194</c:v>
                </c:pt>
                <c:pt idx="582">
                  <c:v>297.18520013270006</c:v>
                </c:pt>
                <c:pt idx="583">
                  <c:v>294.58835627705776</c:v>
                </c:pt>
                <c:pt idx="584">
                  <c:v>284.20098085448836</c:v>
                </c:pt>
                <c:pt idx="585">
                  <c:v>282.90255892666721</c:v>
                </c:pt>
                <c:pt idx="586">
                  <c:v>301.08046591616363</c:v>
                </c:pt>
                <c:pt idx="587">
                  <c:v>269.91833964845546</c:v>
                </c:pt>
                <c:pt idx="588">
                  <c:v>280.30571507102485</c:v>
                </c:pt>
                <c:pt idx="589">
                  <c:v>303.67730977180599</c:v>
                </c:pt>
                <c:pt idx="590">
                  <c:v>286.79782471013073</c:v>
                </c:pt>
                <c:pt idx="591">
                  <c:v>298.48362206052127</c:v>
                </c:pt>
                <c:pt idx="592">
                  <c:v>293.28993434923655</c:v>
                </c:pt>
                <c:pt idx="593">
                  <c:v>316.66152905001769</c:v>
                </c:pt>
                <c:pt idx="594">
                  <c:v>284.20098085448836</c:v>
                </c:pt>
                <c:pt idx="595">
                  <c:v>271.21676157627667</c:v>
                </c:pt>
                <c:pt idx="596">
                  <c:v>273.81360543191897</c:v>
                </c:pt>
                <c:pt idx="597">
                  <c:v>308.8709974830906</c:v>
                </c:pt>
                <c:pt idx="598">
                  <c:v>295.88677820487896</c:v>
                </c:pt>
                <c:pt idx="599">
                  <c:v>298.48362206052127</c:v>
                </c:pt>
                <c:pt idx="600">
                  <c:v>289.39466856577303</c:v>
                </c:pt>
                <c:pt idx="601">
                  <c:v>304.97573169962715</c:v>
                </c:pt>
                <c:pt idx="602">
                  <c:v>299.78204398834248</c:v>
                </c:pt>
                <c:pt idx="603">
                  <c:v>286.79782471013073</c:v>
                </c:pt>
                <c:pt idx="604">
                  <c:v>272.51518350409782</c:v>
                </c:pt>
                <c:pt idx="605">
                  <c:v>259.53096422588607</c:v>
                </c:pt>
                <c:pt idx="606">
                  <c:v>286.79782471013073</c:v>
                </c:pt>
                <c:pt idx="607">
                  <c:v>291.99151242141539</c:v>
                </c:pt>
                <c:pt idx="608">
                  <c:v>282.90255892666721</c:v>
                </c:pt>
                <c:pt idx="609">
                  <c:v>288.09624663795194</c:v>
                </c:pt>
                <c:pt idx="610">
                  <c:v>282.90255892666721</c:v>
                </c:pt>
                <c:pt idx="611">
                  <c:v>311.46784133873302</c:v>
                </c:pt>
                <c:pt idx="612">
                  <c:v>258.23254229806491</c:v>
                </c:pt>
                <c:pt idx="613">
                  <c:v>266.02307386499194</c:v>
                </c:pt>
                <c:pt idx="614">
                  <c:v>260.82938615370722</c:v>
                </c:pt>
                <c:pt idx="615">
                  <c:v>310.16941941091181</c:v>
                </c:pt>
                <c:pt idx="616">
                  <c:v>294.58835627705776</c:v>
                </c:pt>
                <c:pt idx="617">
                  <c:v>299.78204398834248</c:v>
                </c:pt>
                <c:pt idx="618">
                  <c:v>281.604136998846</c:v>
                </c:pt>
                <c:pt idx="619">
                  <c:v>288.09624663795194</c:v>
                </c:pt>
                <c:pt idx="620">
                  <c:v>272.51518350409782</c:v>
                </c:pt>
                <c:pt idx="621">
                  <c:v>266.02307386499194</c:v>
                </c:pt>
                <c:pt idx="622">
                  <c:v>275.11202735974018</c:v>
                </c:pt>
                <c:pt idx="623">
                  <c:v>269.91833964845546</c:v>
                </c:pt>
                <c:pt idx="624">
                  <c:v>286.79782471013073</c:v>
                </c:pt>
                <c:pt idx="625">
                  <c:v>277.70887121538249</c:v>
                </c:pt>
                <c:pt idx="626">
                  <c:v>285.49940278230952</c:v>
                </c:pt>
                <c:pt idx="627">
                  <c:v>282.90255892666721</c:v>
                </c:pt>
                <c:pt idx="628">
                  <c:v>294.58835627705776</c:v>
                </c:pt>
                <c:pt idx="629">
                  <c:v>315.36310712219654</c:v>
                </c:pt>
                <c:pt idx="630">
                  <c:v>306.2741536274483</c:v>
                </c:pt>
                <c:pt idx="631">
                  <c:v>280.30571507102485</c:v>
                </c:pt>
                <c:pt idx="632">
                  <c:v>298.48362206052127</c:v>
                </c:pt>
                <c:pt idx="633">
                  <c:v>280.30571507102485</c:v>
                </c:pt>
                <c:pt idx="634">
                  <c:v>281.604136998846</c:v>
                </c:pt>
                <c:pt idx="635">
                  <c:v>311.46784133873302</c:v>
                </c:pt>
                <c:pt idx="636">
                  <c:v>298.48362206052127</c:v>
                </c:pt>
                <c:pt idx="637">
                  <c:v>286.79782471013073</c:v>
                </c:pt>
                <c:pt idx="638">
                  <c:v>302.37888784398478</c:v>
                </c:pt>
                <c:pt idx="639">
                  <c:v>266.02307386499194</c:v>
                </c:pt>
                <c:pt idx="640">
                  <c:v>271.21676157627667</c:v>
                </c:pt>
                <c:pt idx="641">
                  <c:v>289.39466856577303</c:v>
                </c:pt>
                <c:pt idx="642">
                  <c:v>304.97573169962715</c:v>
                </c:pt>
                <c:pt idx="643">
                  <c:v>297.18520013270006</c:v>
                </c:pt>
                <c:pt idx="644">
                  <c:v>289.39466856577303</c:v>
                </c:pt>
                <c:pt idx="645">
                  <c:v>294.58835627705776</c:v>
                </c:pt>
                <c:pt idx="646">
                  <c:v>293.28993434923655</c:v>
                </c:pt>
                <c:pt idx="647">
                  <c:v>293.28993434923655</c:v>
                </c:pt>
                <c:pt idx="648">
                  <c:v>291.99151242141539</c:v>
                </c:pt>
                <c:pt idx="649">
                  <c:v>260.82938615370722</c:v>
                </c:pt>
                <c:pt idx="650">
                  <c:v>299.78204398834248</c:v>
                </c:pt>
                <c:pt idx="651">
                  <c:v>277.70887121538249</c:v>
                </c:pt>
                <c:pt idx="652">
                  <c:v>286.79782471013073</c:v>
                </c:pt>
                <c:pt idx="653">
                  <c:v>272.51518350409782</c:v>
                </c:pt>
                <c:pt idx="654">
                  <c:v>299.78204398834248</c:v>
                </c:pt>
                <c:pt idx="655">
                  <c:v>277.70887121538249</c:v>
                </c:pt>
                <c:pt idx="656">
                  <c:v>280.30571507102485</c:v>
                </c:pt>
                <c:pt idx="657">
                  <c:v>280.30571507102485</c:v>
                </c:pt>
                <c:pt idx="658">
                  <c:v>272.51518350409782</c:v>
                </c:pt>
                <c:pt idx="659">
                  <c:v>277.70887121538249</c:v>
                </c:pt>
                <c:pt idx="660">
                  <c:v>267.32149579281315</c:v>
                </c:pt>
                <c:pt idx="661">
                  <c:v>298.48362206052127</c:v>
                </c:pt>
                <c:pt idx="662">
                  <c:v>282.90255892666721</c:v>
                </c:pt>
                <c:pt idx="663">
                  <c:v>268.61991772063431</c:v>
                </c:pt>
                <c:pt idx="664">
                  <c:v>295.88677820487896</c:v>
                </c:pt>
                <c:pt idx="665">
                  <c:v>308.8709974830906</c:v>
                </c:pt>
                <c:pt idx="666">
                  <c:v>290.69309049359424</c:v>
                </c:pt>
                <c:pt idx="667">
                  <c:v>286.79782471013073</c:v>
                </c:pt>
                <c:pt idx="668">
                  <c:v>271.21676157627667</c:v>
                </c:pt>
                <c:pt idx="669">
                  <c:v>281.604136998846</c:v>
                </c:pt>
                <c:pt idx="670">
                  <c:v>266.02307386499194</c:v>
                </c:pt>
                <c:pt idx="671">
                  <c:v>304.97573169962715</c:v>
                </c:pt>
                <c:pt idx="672">
                  <c:v>291.99151242141539</c:v>
                </c:pt>
                <c:pt idx="673">
                  <c:v>284.20098085448836</c:v>
                </c:pt>
                <c:pt idx="674">
                  <c:v>310.16941941091181</c:v>
                </c:pt>
                <c:pt idx="675">
                  <c:v>284.20098085448836</c:v>
                </c:pt>
                <c:pt idx="676">
                  <c:v>285.49940278230952</c:v>
                </c:pt>
                <c:pt idx="677">
                  <c:v>280.30571507102485</c:v>
                </c:pt>
                <c:pt idx="678">
                  <c:v>285.49940278230952</c:v>
                </c:pt>
                <c:pt idx="679">
                  <c:v>285.49940278230952</c:v>
                </c:pt>
                <c:pt idx="680">
                  <c:v>298.48362206052127</c:v>
                </c:pt>
                <c:pt idx="681">
                  <c:v>269.91833964845546</c:v>
                </c:pt>
                <c:pt idx="682">
                  <c:v>285.49940278230952</c:v>
                </c:pt>
                <c:pt idx="683">
                  <c:v>295.88677820487896</c:v>
                </c:pt>
                <c:pt idx="684">
                  <c:v>302.37888784398478</c:v>
                </c:pt>
                <c:pt idx="685">
                  <c:v>297.18520013270006</c:v>
                </c:pt>
                <c:pt idx="686">
                  <c:v>316.66152905001769</c:v>
                </c:pt>
                <c:pt idx="687">
                  <c:v>334.83943603951411</c:v>
                </c:pt>
                <c:pt idx="688">
                  <c:v>282.90255892666721</c:v>
                </c:pt>
                <c:pt idx="689">
                  <c:v>323.15363868912357</c:v>
                </c:pt>
                <c:pt idx="690">
                  <c:v>306.2741536274483</c:v>
                </c:pt>
                <c:pt idx="691">
                  <c:v>297.18520013270006</c:v>
                </c:pt>
                <c:pt idx="692">
                  <c:v>285.49940278230952</c:v>
                </c:pt>
                <c:pt idx="693">
                  <c:v>288.09624663795194</c:v>
                </c:pt>
                <c:pt idx="694">
                  <c:v>298.48362206052127</c:v>
                </c:pt>
                <c:pt idx="695">
                  <c:v>294.58835627705776</c:v>
                </c:pt>
                <c:pt idx="696">
                  <c:v>295.88677820487896</c:v>
                </c:pt>
                <c:pt idx="697">
                  <c:v>295.88677820487896</c:v>
                </c:pt>
                <c:pt idx="698">
                  <c:v>282.90255892666721</c:v>
                </c:pt>
                <c:pt idx="699">
                  <c:v>260.82938615370722</c:v>
                </c:pt>
                <c:pt idx="700">
                  <c:v>291.99151242141539</c:v>
                </c:pt>
                <c:pt idx="701">
                  <c:v>280.30571507102485</c:v>
                </c:pt>
                <c:pt idx="702">
                  <c:v>279.0072931432037</c:v>
                </c:pt>
                <c:pt idx="703">
                  <c:v>294.58835627705776</c:v>
                </c:pt>
                <c:pt idx="704">
                  <c:v>271.21676157627667</c:v>
                </c:pt>
                <c:pt idx="705">
                  <c:v>260.82938615370722</c:v>
                </c:pt>
                <c:pt idx="706">
                  <c:v>259.53096422588607</c:v>
                </c:pt>
                <c:pt idx="707">
                  <c:v>264.72465193717073</c:v>
                </c:pt>
                <c:pt idx="708">
                  <c:v>269.91833964845546</c:v>
                </c:pt>
                <c:pt idx="709">
                  <c:v>301.08046591616363</c:v>
                </c:pt>
                <c:pt idx="710">
                  <c:v>276.41044928756133</c:v>
                </c:pt>
                <c:pt idx="711">
                  <c:v>288.09624663795194</c:v>
                </c:pt>
                <c:pt idx="712">
                  <c:v>299.78204398834248</c:v>
                </c:pt>
                <c:pt idx="713">
                  <c:v>281.604136998846</c:v>
                </c:pt>
                <c:pt idx="714">
                  <c:v>286.79782471013073</c:v>
                </c:pt>
                <c:pt idx="715">
                  <c:v>293.28993434923655</c:v>
                </c:pt>
                <c:pt idx="716">
                  <c:v>266.02307386499194</c:v>
                </c:pt>
                <c:pt idx="717">
                  <c:v>288.09624663795194</c:v>
                </c:pt>
                <c:pt idx="718">
                  <c:v>279.0072931432037</c:v>
                </c:pt>
                <c:pt idx="719">
                  <c:v>297.18520013270006</c:v>
                </c:pt>
                <c:pt idx="720">
                  <c:v>289.39466856577303</c:v>
                </c:pt>
                <c:pt idx="721">
                  <c:v>285.49940278230952</c:v>
                </c:pt>
                <c:pt idx="722">
                  <c:v>295.88677820487896</c:v>
                </c:pt>
                <c:pt idx="723">
                  <c:v>312.76626326655418</c:v>
                </c:pt>
                <c:pt idx="724">
                  <c:v>275.11202735974018</c:v>
                </c:pt>
                <c:pt idx="725">
                  <c:v>301.08046591616363</c:v>
                </c:pt>
                <c:pt idx="726">
                  <c:v>298.48362206052127</c:v>
                </c:pt>
                <c:pt idx="727">
                  <c:v>316.66152905001769</c:v>
                </c:pt>
                <c:pt idx="728">
                  <c:v>276.41044928756133</c:v>
                </c:pt>
                <c:pt idx="729">
                  <c:v>297.18520013270006</c:v>
                </c:pt>
                <c:pt idx="730">
                  <c:v>282.90255892666721</c:v>
                </c:pt>
                <c:pt idx="731">
                  <c:v>275.11202735974018</c:v>
                </c:pt>
                <c:pt idx="732">
                  <c:v>294.58835627705776</c:v>
                </c:pt>
                <c:pt idx="733">
                  <c:v>299.78204398834248</c:v>
                </c:pt>
                <c:pt idx="734">
                  <c:v>302.37888784398478</c:v>
                </c:pt>
                <c:pt idx="735">
                  <c:v>311.46784133873302</c:v>
                </c:pt>
                <c:pt idx="736">
                  <c:v>303.67730977180599</c:v>
                </c:pt>
                <c:pt idx="737">
                  <c:v>288.09624663795194</c:v>
                </c:pt>
                <c:pt idx="738">
                  <c:v>282.90255892666721</c:v>
                </c:pt>
                <c:pt idx="739">
                  <c:v>293.28993434923655</c:v>
                </c:pt>
                <c:pt idx="740">
                  <c:v>301.08046591616363</c:v>
                </c:pt>
                <c:pt idx="741">
                  <c:v>282.90255892666721</c:v>
                </c:pt>
                <c:pt idx="742">
                  <c:v>269.91833964845546</c:v>
                </c:pt>
                <c:pt idx="743">
                  <c:v>294.58835627705776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823-4460-A81A-D6CB2CA1AC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9721344"/>
        <c:axId val="164784960"/>
      </c:lineChart>
      <c:catAx>
        <c:axId val="1297213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784960"/>
        <c:crosses val="autoZero"/>
        <c:auto val="0"/>
        <c:lblAlgn val="ctr"/>
        <c:lblOffset val="100"/>
        <c:tickLblSkip val="24"/>
        <c:tickMarkSkip val="24"/>
        <c:noMultiLvlLbl val="0"/>
      </c:catAx>
      <c:valAx>
        <c:axId val="16478496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29721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v>Gás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Precio!$B$4:$B$13</c:f>
              <c:numCache>
                <c:formatCode>#,##0</c:formatCode>
                <c:ptCount val="10"/>
                <c:pt idx="0">
                  <c:v>1</c:v>
                </c:pt>
                <c:pt idx="1">
                  <c:v>201</c:v>
                </c:pt>
                <c:pt idx="2">
                  <c:v>2001</c:v>
                </c:pt>
                <c:pt idx="3">
                  <c:v>10001</c:v>
                </c:pt>
                <c:pt idx="4">
                  <c:v>50001</c:v>
                </c:pt>
                <c:pt idx="5">
                  <c:v>100001</c:v>
                </c:pt>
                <c:pt idx="6">
                  <c:v>300001</c:v>
                </c:pt>
                <c:pt idx="7">
                  <c:v>600001</c:v>
                </c:pt>
                <c:pt idx="8">
                  <c:v>1500001</c:v>
                </c:pt>
                <c:pt idx="9">
                  <c:v>3000000</c:v>
                </c:pt>
              </c:numCache>
            </c:numRef>
          </c:xVal>
          <c:yVal>
            <c:numRef>
              <c:f>Precio!$D$4:$D$13</c:f>
              <c:numCache>
                <c:formatCode>General</c:formatCode>
                <c:ptCount val="10"/>
                <c:pt idx="0">
                  <c:v>2.8069000000000002</c:v>
                </c:pt>
                <c:pt idx="1">
                  <c:v>2.7170999999999998</c:v>
                </c:pt>
                <c:pt idx="2">
                  <c:v>2.6631</c:v>
                </c:pt>
                <c:pt idx="3">
                  <c:v>2.3687999999999998</c:v>
                </c:pt>
                <c:pt idx="4">
                  <c:v>2.1924000000000001</c:v>
                </c:pt>
                <c:pt idx="5">
                  <c:v>2.0042</c:v>
                </c:pt>
                <c:pt idx="6">
                  <c:v>1.7814000000000001</c:v>
                </c:pt>
                <c:pt idx="7">
                  <c:v>1.7756000000000001</c:v>
                </c:pt>
                <c:pt idx="8">
                  <c:v>1.7593000000000001</c:v>
                </c:pt>
                <c:pt idx="9">
                  <c:v>1.7041999999999999</c:v>
                </c:pt>
              </c:numCache>
            </c:numRef>
          </c:y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8F7-40CE-AFB6-D9B5DFF2A6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789568"/>
        <c:axId val="40984576"/>
      </c:scatterChart>
      <c:valAx>
        <c:axId val="164789568"/>
        <c:scaling>
          <c:logBase val="10"/>
          <c:orientation val="minMax"/>
        </c:scaling>
        <c:delete val="0"/>
        <c:axPos val="b"/>
        <c:numFmt formatCode="#,##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40984576"/>
        <c:crosses val="autoZero"/>
        <c:crossBetween val="midCat"/>
        <c:dispUnits>
          <c:builtInUnit val="thousands"/>
          <c:dispUnitsLbl>
            <c:layout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UY"/>
              </a:p>
            </c:txPr>
          </c:dispUnitsLbl>
        </c:dispUnits>
      </c:valAx>
      <c:valAx>
        <c:axId val="40984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UY"/>
          </a:p>
        </c:txPr>
        <c:crossAx val="16478956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UY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UY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381000</xdr:colOff>
      <xdr:row>16</xdr:row>
      <xdr:rowOff>161925</xdr:rowOff>
    </xdr:from>
    <xdr:to>
      <xdr:col>23</xdr:col>
      <xdr:colOff>685800</xdr:colOff>
      <xdr:row>31</xdr:row>
      <xdr:rowOff>47625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419100</xdr:colOff>
      <xdr:row>0</xdr:row>
      <xdr:rowOff>152400</xdr:rowOff>
    </xdr:from>
    <xdr:to>
      <xdr:col>23</xdr:col>
      <xdr:colOff>723900</xdr:colOff>
      <xdr:row>15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247650</xdr:colOff>
      <xdr:row>2</xdr:row>
      <xdr:rowOff>152400</xdr:rowOff>
    </xdr:from>
    <xdr:to>
      <xdr:col>23</xdr:col>
      <xdr:colOff>552450</xdr:colOff>
      <xdr:row>17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219075</xdr:colOff>
      <xdr:row>24</xdr:row>
      <xdr:rowOff>76200</xdr:rowOff>
    </xdr:from>
    <xdr:to>
      <xdr:col>25</xdr:col>
      <xdr:colOff>466724</xdr:colOff>
      <xdr:row>38</xdr:row>
      <xdr:rowOff>161925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323850</xdr:colOff>
      <xdr:row>3</xdr:row>
      <xdr:rowOff>95250</xdr:rowOff>
    </xdr:from>
    <xdr:to>
      <xdr:col>20</xdr:col>
      <xdr:colOff>19050</xdr:colOff>
      <xdr:row>18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="" xmlns:a16="http://schemas.microsoft.com/office/drawing/2014/main" id="{81291624-406D-485F-BBD6-FB503798C2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geno\OneDrive\Documentos\MIEM\An&#225;lise\Plan%20MyV%2026nov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B"/>
      <sheetName val="IngMyV"/>
      <sheetName val="Incert"/>
      <sheetName val="En-doc"/>
      <sheetName val="Prod-doc"/>
      <sheetName val="Precio"/>
      <sheetName val="EfInter"/>
    </sheetNames>
    <sheetDataSet>
      <sheetData sheetId="0"/>
      <sheetData sheetId="1">
        <row r="17">
          <cell r="C17">
            <v>42111.701190476211</v>
          </cell>
        </row>
      </sheetData>
      <sheetData sheetId="2"/>
      <sheetData sheetId="3"/>
      <sheetData sheetId="4"/>
      <sheetData sheetId="5">
        <row r="4">
          <cell r="B4">
            <v>1</v>
          </cell>
        </row>
      </sheetData>
      <sheetData sheetId="6"/>
    </sheetDataSet>
  </externalBook>
</externalLink>
</file>

<file path=xl/tables/table1.xml><?xml version="1.0" encoding="utf-8"?>
<table xmlns="http://schemas.openxmlformats.org/spreadsheetml/2006/main" id="1" name="Tabela1" displayName="Tabela1" ref="B2:D13" totalsRowShown="0" headerRowDxfId="4" tableBorderDxfId="3">
  <autoFilter ref="B2:D13"/>
  <tableColumns count="3">
    <tableColumn id="1" name="Início" dataDxfId="2"/>
    <tableColumn id="2" name="Final" dataDxfId="1"/>
    <tableColumn id="3" name="Costo" dataDxfId="0"/>
  </tableColumns>
  <tableStyleInfo name="TableStyleMedium5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Íon">
  <a:themeElements>
    <a:clrScheme name="Íon">
      <a:dk1>
        <a:sysClr val="windowText" lastClr="000000"/>
      </a:dk1>
      <a:lt1>
        <a:sysClr val="window" lastClr="FFFFFF"/>
      </a:lt1>
      <a:dk2>
        <a:srgbClr val="1E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4849A"/>
      </a:accent5>
      <a:accent6>
        <a:srgbClr val="9E5E9B"/>
      </a:accent6>
      <a:hlink>
        <a:srgbClr val="58C1BA"/>
      </a:hlink>
      <a:folHlink>
        <a:srgbClr val="9DFFCB"/>
      </a:folHlink>
    </a:clrScheme>
    <a:fontScheme name="Íon">
      <a:maj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Íon">
      <a:fillStyleLst>
        <a:solidFill>
          <a:schemeClr val="phClr"/>
        </a:solidFill>
        <a:gradFill rotWithShape="1">
          <a:gsLst>
            <a:gs pos="0">
              <a:schemeClr val="phClr">
                <a:tint val="64000"/>
                <a:lumMod val="118000"/>
              </a:schemeClr>
            </a:gs>
            <a:gs pos="100000">
              <a:schemeClr val="phClr">
                <a:tint val="92000"/>
                <a:alpha val="100000"/>
                <a:lumMod val="11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lumMod val="114000"/>
              </a:schemeClr>
            </a:gs>
            <a:gs pos="100000">
              <a:schemeClr val="phClr">
                <a:shade val="90000"/>
                <a:lumMod val="84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/>
          </a:solidFill>
          <a:prstDash val="solid"/>
        </a:ln>
        <a:ln w="19050" cap="rnd" cmpd="sng" algn="ctr">
          <a:solidFill>
            <a:schemeClr val="phClr"/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threePt" dir="tl"/>
          </a:scene3d>
          <a:sp3d prstMaterial="plastic">
            <a:bevelT w="0" h="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7000"/>
                <a:hueMod val="88000"/>
                <a:satMod val="130000"/>
                <a:lumMod val="124000"/>
              </a:schemeClr>
            </a:gs>
            <a:gs pos="100000">
              <a:schemeClr val="phClr">
                <a:tint val="96000"/>
                <a:shade val="88000"/>
                <a:hueMod val="108000"/>
                <a:satMod val="164000"/>
                <a:lumMod val="76000"/>
              </a:schemeClr>
            </a:gs>
          </a:gsLst>
          <a:path path="circle">
            <a:fillToRect l="45000" t="65000" r="125000" b="10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69000"/>
                <a:hueMod val="108000"/>
                <a:satMod val="164000"/>
                <a:lumMod val="74000"/>
              </a:schemeClr>
              <a:schemeClr val="phClr">
                <a:tint val="96000"/>
                <a:hueMod val="88000"/>
                <a:satMod val="140000"/>
                <a:lumMod val="132000"/>
              </a:schemeClr>
            </a:duotone>
          </a:blip>
          <a:stretch/>
        </a:blip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Ion" id="{B8441ADB-2E43-4AF7-B97A-BD870242C6A8}" vid="{292E63A9-BB86-4E3D-B92A-7223C6510D2E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Z175"/>
  <sheetViews>
    <sheetView tabSelected="1" zoomScaleNormal="100" workbookViewId="0"/>
  </sheetViews>
  <sheetFormatPr baseColWidth="10" defaultColWidth="8.75" defaultRowHeight="15.75" x14ac:dyDescent="0.3"/>
  <cols>
    <col min="1" max="1" width="8.75" style="9"/>
    <col min="2" max="3" width="8.75" style="8"/>
    <col min="4" max="4" width="9.75" style="8" customWidth="1"/>
    <col min="5" max="8" width="8.75" style="14"/>
    <col min="9" max="9" width="8.75" style="9"/>
    <col min="10" max="10" width="16.125" style="9" customWidth="1"/>
    <col min="11" max="11" width="10.25" style="9" customWidth="1"/>
    <col min="12" max="16" width="8.75" style="9"/>
    <col min="17" max="17" width="12.125" style="9" customWidth="1"/>
    <col min="18" max="23" width="8.75" style="9"/>
    <col min="24" max="25" width="8.75" style="10"/>
    <col min="26" max="16384" width="8.75" style="9"/>
  </cols>
  <sheetData>
    <row r="2" spans="2:15" ht="17.25" thickBot="1" x14ac:dyDescent="0.35">
      <c r="B2" s="63" t="s">
        <v>55</v>
      </c>
      <c r="J2" s="64" t="s">
        <v>63</v>
      </c>
    </row>
    <row r="3" spans="2:15" x14ac:dyDescent="0.3">
      <c r="B3" s="26"/>
      <c r="C3" s="27"/>
      <c r="D3" s="27" t="s">
        <v>14</v>
      </c>
      <c r="E3" s="27" t="s">
        <v>1</v>
      </c>
      <c r="F3" s="27" t="s">
        <v>56</v>
      </c>
      <c r="G3" s="27" t="s">
        <v>57</v>
      </c>
      <c r="H3" s="28" t="s">
        <v>57</v>
      </c>
      <c r="J3" s="49"/>
      <c r="K3" s="27" t="s">
        <v>14</v>
      </c>
      <c r="L3" s="28" t="s">
        <v>1</v>
      </c>
      <c r="M3" s="27" t="s">
        <v>56</v>
      </c>
      <c r="N3" s="27" t="s">
        <v>57</v>
      </c>
      <c r="O3" s="28" t="s">
        <v>57</v>
      </c>
    </row>
    <row r="4" spans="2:15" ht="16.5" thickBot="1" x14ac:dyDescent="0.35">
      <c r="B4" s="29" t="s">
        <v>12</v>
      </c>
      <c r="C4" s="30" t="s">
        <v>0</v>
      </c>
      <c r="D4" s="30" t="s">
        <v>2</v>
      </c>
      <c r="E4" s="30" t="s">
        <v>3</v>
      </c>
      <c r="F4" s="30" t="s">
        <v>3</v>
      </c>
      <c r="G4" s="30" t="s">
        <v>3</v>
      </c>
      <c r="H4" s="31" t="s">
        <v>6</v>
      </c>
      <c r="J4" s="50"/>
      <c r="K4" s="30" t="s">
        <v>2</v>
      </c>
      <c r="L4" s="31" t="s">
        <v>3</v>
      </c>
      <c r="M4" s="29" t="s">
        <v>3</v>
      </c>
      <c r="N4" s="30" t="s">
        <v>3</v>
      </c>
      <c r="O4" s="31" t="s">
        <v>6</v>
      </c>
    </row>
    <row r="5" spans="2:15" x14ac:dyDescent="0.3">
      <c r="B5" s="13" t="s">
        <v>36</v>
      </c>
      <c r="C5" s="14">
        <v>1</v>
      </c>
      <c r="D5" s="15">
        <v>15.1</v>
      </c>
      <c r="E5" s="15">
        <v>286.2</v>
      </c>
      <c r="F5" s="15">
        <f>$K$19*D5+$L$19</f>
        <v>291.99151242141539</v>
      </c>
      <c r="G5" s="15">
        <f>F5-E5</f>
        <v>5.7915124214154048</v>
      </c>
      <c r="H5" s="16">
        <f>G5/$L$21</f>
        <v>0.84191656652416857</v>
      </c>
      <c r="J5" s="37" t="s">
        <v>5</v>
      </c>
      <c r="K5" s="32">
        <f>SUM(D:D)</f>
        <v>2490.7999999999979</v>
      </c>
      <c r="L5" s="65">
        <f>SUM(E:E)</f>
        <v>48457.300000000017</v>
      </c>
      <c r="M5" s="32">
        <f>SUM(F:F)</f>
        <v>48457.300000000061</v>
      </c>
      <c r="N5" s="163">
        <f>SUM(G:G)</f>
        <v>4.7833736971369945E-11</v>
      </c>
      <c r="O5" s="9">
        <f>SUM(H:H)</f>
        <v>6.9610983643997315E-12</v>
      </c>
    </row>
    <row r="6" spans="2:15" x14ac:dyDescent="0.3">
      <c r="B6" s="13" t="s">
        <v>36</v>
      </c>
      <c r="C6" s="14">
        <v>2</v>
      </c>
      <c r="D6" s="15">
        <v>14.6</v>
      </c>
      <c r="E6" s="15">
        <v>282.3</v>
      </c>
      <c r="F6" s="15">
        <f t="shared" ref="F6:F69" si="0">$K$19*D6+$L$19</f>
        <v>285.49940278230952</v>
      </c>
      <c r="G6" s="15">
        <f t="shared" ref="G6:G69" si="1">F6-E6</f>
        <v>3.1994027823095053</v>
      </c>
      <c r="H6" s="16">
        <f t="shared" ref="H6:H69" si="2">G6/$L$21</f>
        <v>0.46509961637129432</v>
      </c>
      <c r="J6" s="37" t="s">
        <v>15</v>
      </c>
      <c r="K6" s="33">
        <f>AVERAGE(D:D)</f>
        <v>14.826190476190463</v>
      </c>
      <c r="L6" s="39">
        <f>AVERAGE(E:E)</f>
        <v>288.43630952380965</v>
      </c>
      <c r="N6" s="159"/>
    </row>
    <row r="7" spans="2:15" x14ac:dyDescent="0.3">
      <c r="B7" s="13" t="s">
        <v>36</v>
      </c>
      <c r="C7" s="14">
        <v>3</v>
      </c>
      <c r="D7" s="15">
        <v>14.9</v>
      </c>
      <c r="E7" s="15">
        <v>288.60000000000002</v>
      </c>
      <c r="F7" s="15">
        <f t="shared" si="0"/>
        <v>289.39466856577303</v>
      </c>
      <c r="G7" s="15">
        <f t="shared" si="1"/>
        <v>0.79466856577300859</v>
      </c>
      <c r="H7" s="16">
        <f t="shared" si="2"/>
        <v>0.11552157394092008</v>
      </c>
      <c r="J7" s="37" t="s">
        <v>16</v>
      </c>
      <c r="K7" s="33">
        <f>_xlfn.STDEV.S(D:D)</f>
        <v>1.4422303957411844</v>
      </c>
      <c r="L7" s="39">
        <f>_xlfn.STDEV.S(E:E)</f>
        <v>19.942634573294985</v>
      </c>
    </row>
    <row r="8" spans="2:15" x14ac:dyDescent="0.3">
      <c r="B8" s="13" t="s">
        <v>36</v>
      </c>
      <c r="C8" s="14">
        <v>4</v>
      </c>
      <c r="D8" s="15">
        <v>14.6</v>
      </c>
      <c r="E8" s="15">
        <v>282.7</v>
      </c>
      <c r="F8" s="15">
        <f t="shared" si="0"/>
        <v>285.49940278230952</v>
      </c>
      <c r="G8" s="15">
        <f t="shared" si="1"/>
        <v>2.799402782309528</v>
      </c>
      <c r="H8" s="16">
        <f t="shared" si="2"/>
        <v>0.40695131207613666</v>
      </c>
      <c r="J8" s="37" t="s">
        <v>4</v>
      </c>
      <c r="K8" s="34">
        <f>K7/K6</f>
        <v>9.727585775032889E-2</v>
      </c>
      <c r="L8" s="40">
        <f>L7/L6</f>
        <v>6.9140513572022291E-2</v>
      </c>
    </row>
    <row r="9" spans="2:15" x14ac:dyDescent="0.3">
      <c r="B9" s="13" t="s">
        <v>36</v>
      </c>
      <c r="C9" s="14">
        <v>5</v>
      </c>
      <c r="D9" s="15">
        <v>13.8</v>
      </c>
      <c r="E9" s="15">
        <v>262</v>
      </c>
      <c r="F9" s="15">
        <f t="shared" si="0"/>
        <v>275.11202735974018</v>
      </c>
      <c r="G9" s="15">
        <f t="shared" si="1"/>
        <v>13.112027359740182</v>
      </c>
      <c r="H9" s="16">
        <f t="shared" si="2"/>
        <v>1.90610539210162</v>
      </c>
      <c r="J9" s="37" t="s">
        <v>17</v>
      </c>
      <c r="K9" s="35">
        <f>COUNT(D:D)</f>
        <v>168</v>
      </c>
      <c r="L9" s="41">
        <f>COUNT(E:E)</f>
        <v>168</v>
      </c>
    </row>
    <row r="10" spans="2:15" x14ac:dyDescent="0.3">
      <c r="B10" s="13" t="s">
        <v>36</v>
      </c>
      <c r="C10" s="14">
        <v>6</v>
      </c>
      <c r="D10" s="15">
        <v>14.1</v>
      </c>
      <c r="E10" s="15">
        <v>270.2</v>
      </c>
      <c r="F10" s="15">
        <f t="shared" si="0"/>
        <v>279.0072931432037</v>
      </c>
      <c r="G10" s="15">
        <f t="shared" si="1"/>
        <v>8.807293143203708</v>
      </c>
      <c r="H10" s="16">
        <f t="shared" si="2"/>
        <v>1.2803229042692346</v>
      </c>
      <c r="J10" s="37" t="s">
        <v>19</v>
      </c>
      <c r="K10" s="165">
        <f>MAX(D:D)</f>
        <v>18.100000000000001</v>
      </c>
      <c r="L10" s="166">
        <f>MAX(E:E)</f>
        <v>337.5</v>
      </c>
    </row>
    <row r="11" spans="2:15" x14ac:dyDescent="0.3">
      <c r="B11" s="13" t="s">
        <v>36</v>
      </c>
      <c r="C11" s="14">
        <v>7</v>
      </c>
      <c r="D11" s="15">
        <v>14.9</v>
      </c>
      <c r="E11" s="15">
        <v>294.7</v>
      </c>
      <c r="F11" s="15">
        <f t="shared" si="0"/>
        <v>289.39466856577303</v>
      </c>
      <c r="G11" s="15">
        <f t="shared" si="1"/>
        <v>-5.3053314342269573</v>
      </c>
      <c r="H11" s="16">
        <f t="shared" si="2"/>
        <v>-0.77124006656027955</v>
      </c>
      <c r="J11" s="37" t="s">
        <v>20</v>
      </c>
      <c r="K11" s="165">
        <f>MIN(D:D)</f>
        <v>11.9</v>
      </c>
      <c r="L11" s="166">
        <f>MIN(E:E)</f>
        <v>240.3</v>
      </c>
    </row>
    <row r="12" spans="2:15" x14ac:dyDescent="0.3">
      <c r="B12" s="13" t="s">
        <v>36</v>
      </c>
      <c r="C12" s="14">
        <v>8</v>
      </c>
      <c r="D12" s="15">
        <v>14.3</v>
      </c>
      <c r="E12" s="15">
        <v>278.5</v>
      </c>
      <c r="F12" s="15">
        <f t="shared" si="0"/>
        <v>281.604136998846</v>
      </c>
      <c r="G12" s="15">
        <f t="shared" si="1"/>
        <v>3.1041369988460019</v>
      </c>
      <c r="H12" s="16">
        <f t="shared" si="2"/>
        <v>0.45125075695691252</v>
      </c>
      <c r="J12" s="37" t="s">
        <v>43</v>
      </c>
      <c r="K12" s="42">
        <f>K7/SQRT(K9)</f>
        <v>0.11127049074000914</v>
      </c>
      <c r="L12" s="43">
        <f>L7/SQRT(L9)</f>
        <v>1.5386076608646246</v>
      </c>
    </row>
    <row r="13" spans="2:15" x14ac:dyDescent="0.3">
      <c r="B13" s="13" t="s">
        <v>36</v>
      </c>
      <c r="C13" s="14">
        <v>9</v>
      </c>
      <c r="D13" s="15">
        <v>15.1</v>
      </c>
      <c r="E13" s="15">
        <v>302.2</v>
      </c>
      <c r="F13" s="15">
        <f t="shared" si="0"/>
        <v>291.99151242141539</v>
      </c>
      <c r="G13" s="15">
        <f t="shared" si="1"/>
        <v>-10.208487578584595</v>
      </c>
      <c r="H13" s="16">
        <f t="shared" si="2"/>
        <v>-1.4840156052822697</v>
      </c>
      <c r="J13" s="37" t="s">
        <v>44</v>
      </c>
      <c r="K13" s="42">
        <f>_xlfn.T.INV.2T(1-90%,K9-1)</f>
        <v>1.6540291281334114</v>
      </c>
      <c r="L13" s="43">
        <f>_xlfn.T.INV.2T(1-90%,L9-1)</f>
        <v>1.6540291281334114</v>
      </c>
    </row>
    <row r="14" spans="2:15" x14ac:dyDescent="0.3">
      <c r="B14" s="13" t="s">
        <v>36</v>
      </c>
      <c r="C14" s="14">
        <v>10</v>
      </c>
      <c r="D14" s="15">
        <v>14.6</v>
      </c>
      <c r="E14" s="15">
        <v>290.5</v>
      </c>
      <c r="F14" s="15">
        <f t="shared" si="0"/>
        <v>285.49940278230952</v>
      </c>
      <c r="G14" s="15">
        <f t="shared" si="1"/>
        <v>-5.0005972176904834</v>
      </c>
      <c r="H14" s="16">
        <f t="shared" si="2"/>
        <v>-0.72694062167950368</v>
      </c>
      <c r="J14" s="229" t="s">
        <v>18</v>
      </c>
      <c r="K14" s="42">
        <f>K12*K13</f>
        <v>0.18404463278567415</v>
      </c>
      <c r="L14" s="43">
        <f>L12*L13</f>
        <v>2.5449018878393028</v>
      </c>
      <c r="O14" s="9" t="s">
        <v>121</v>
      </c>
    </row>
    <row r="15" spans="2:15" ht="16.5" thickBot="1" x14ac:dyDescent="0.35">
      <c r="B15" s="13" t="s">
        <v>36</v>
      </c>
      <c r="C15" s="14">
        <v>11</v>
      </c>
      <c r="D15" s="15">
        <v>14.6</v>
      </c>
      <c r="E15" s="15">
        <v>293.8</v>
      </c>
      <c r="F15" s="15">
        <f t="shared" si="0"/>
        <v>285.49940278230952</v>
      </c>
      <c r="G15" s="15">
        <f t="shared" si="1"/>
        <v>-8.3005972176904947</v>
      </c>
      <c r="H15" s="16">
        <f t="shared" si="2"/>
        <v>-1.2066641321145832</v>
      </c>
      <c r="J15" s="230"/>
      <c r="K15" s="44">
        <f>K14/K6</f>
        <v>1.2413480933030867E-2</v>
      </c>
      <c r="L15" s="45">
        <f>L14/L6</f>
        <v>8.8230982154804891E-3</v>
      </c>
    </row>
    <row r="16" spans="2:15" x14ac:dyDescent="0.3">
      <c r="B16" s="13" t="s">
        <v>36</v>
      </c>
      <c r="C16" s="14">
        <v>12</v>
      </c>
      <c r="D16" s="15">
        <v>15.4</v>
      </c>
      <c r="E16" s="15">
        <v>292.60000000000002</v>
      </c>
      <c r="F16" s="15">
        <f t="shared" si="0"/>
        <v>295.88677820487896</v>
      </c>
      <c r="G16" s="15">
        <f t="shared" si="1"/>
        <v>3.2867782048789422</v>
      </c>
      <c r="H16" s="16">
        <f t="shared" si="2"/>
        <v>0.47780144802000901</v>
      </c>
    </row>
    <row r="17" spans="2:26" ht="17.25" thickBot="1" x14ac:dyDescent="0.35">
      <c r="B17" s="13" t="s">
        <v>36</v>
      </c>
      <c r="C17" s="14">
        <v>13</v>
      </c>
      <c r="D17" s="15">
        <v>13.8</v>
      </c>
      <c r="E17" s="15">
        <v>283.89999999999998</v>
      </c>
      <c r="F17" s="15">
        <f t="shared" si="0"/>
        <v>275.11202735974018</v>
      </c>
      <c r="G17" s="15">
        <f t="shared" si="1"/>
        <v>-8.7879726402597953</v>
      </c>
      <c r="H17" s="16">
        <f t="shared" si="2"/>
        <v>-1.277514268058439</v>
      </c>
      <c r="J17" s="64" t="s">
        <v>52</v>
      </c>
    </row>
    <row r="18" spans="2:26" x14ac:dyDescent="0.3">
      <c r="B18" s="13" t="s">
        <v>36</v>
      </c>
      <c r="C18" s="14">
        <v>14</v>
      </c>
      <c r="D18" s="15">
        <v>13.5</v>
      </c>
      <c r="E18" s="15">
        <v>281.5</v>
      </c>
      <c r="F18" s="15">
        <f t="shared" si="0"/>
        <v>271.21676157627667</v>
      </c>
      <c r="G18" s="15">
        <f t="shared" si="1"/>
        <v>-10.283238423723333</v>
      </c>
      <c r="H18" s="16">
        <f t="shared" si="2"/>
        <v>-1.4948821925058891</v>
      </c>
      <c r="J18" s="74" t="s">
        <v>67</v>
      </c>
      <c r="K18" s="75">
        <f>K19/K20</f>
        <v>35.179185842161409</v>
      </c>
      <c r="L18" s="76">
        <f>L19/L20</f>
        <v>17.448613154437673</v>
      </c>
    </row>
    <row r="19" spans="2:26" x14ac:dyDescent="0.3">
      <c r="B19" s="13" t="s">
        <v>36</v>
      </c>
      <c r="C19" s="14">
        <v>15</v>
      </c>
      <c r="D19" s="15">
        <v>12.7</v>
      </c>
      <c r="E19" s="15">
        <v>264.39999999999998</v>
      </c>
      <c r="F19" s="15">
        <f t="shared" si="0"/>
        <v>260.82938615370722</v>
      </c>
      <c r="G19" s="15">
        <f t="shared" si="1"/>
        <v>-3.5706138462927584</v>
      </c>
      <c r="H19" s="16">
        <f t="shared" si="2"/>
        <v>-0.51906285113686601</v>
      </c>
      <c r="J19" s="72" t="s">
        <v>122</v>
      </c>
      <c r="K19" s="20">
        <f t="array" ref="K19:L23">LINEST(E5:E172,D5:D172,1,1)</f>
        <v>12.98421927821173</v>
      </c>
      <c r="L19" s="51">
        <v>95.929801320418278</v>
      </c>
    </row>
    <row r="20" spans="2:26" x14ac:dyDescent="0.3">
      <c r="B20" s="13" t="s">
        <v>36</v>
      </c>
      <c r="C20" s="14">
        <v>16</v>
      </c>
      <c r="D20" s="15">
        <v>13</v>
      </c>
      <c r="E20" s="15">
        <v>275.60000000000002</v>
      </c>
      <c r="F20" s="15">
        <f t="shared" si="0"/>
        <v>264.72465193717073</v>
      </c>
      <c r="G20" s="15">
        <f t="shared" si="1"/>
        <v>-10.875348062829289</v>
      </c>
      <c r="H20" s="16">
        <f t="shared" si="2"/>
        <v>-1.5809576211829668</v>
      </c>
      <c r="J20" s="72"/>
      <c r="K20" s="20">
        <v>0.3690881118303328</v>
      </c>
      <c r="L20" s="51">
        <v>5.497846761306679</v>
      </c>
    </row>
    <row r="21" spans="2:26" x14ac:dyDescent="0.3">
      <c r="B21" s="13" t="s">
        <v>36</v>
      </c>
      <c r="C21" s="14">
        <v>17</v>
      </c>
      <c r="D21" s="15">
        <v>12.2</v>
      </c>
      <c r="E21" s="15">
        <v>241</v>
      </c>
      <c r="F21" s="15">
        <f t="shared" si="0"/>
        <v>254.33727651460137</v>
      </c>
      <c r="G21" s="15">
        <f t="shared" si="1"/>
        <v>13.337276514601371</v>
      </c>
      <c r="H21" s="16">
        <f t="shared" si="2"/>
        <v>1.9388500330993605</v>
      </c>
      <c r="J21" s="72"/>
      <c r="K21" s="20">
        <v>0.88173059065631387</v>
      </c>
      <c r="L21" s="51">
        <v>6.8789624194301329</v>
      </c>
    </row>
    <row r="22" spans="2:26" x14ac:dyDescent="0.3">
      <c r="B22" s="13" t="s">
        <v>36</v>
      </c>
      <c r="C22" s="14">
        <v>18</v>
      </c>
      <c r="D22" s="15">
        <v>12.4</v>
      </c>
      <c r="E22" s="15">
        <v>263.89999999999998</v>
      </c>
      <c r="F22" s="15">
        <f t="shared" si="0"/>
        <v>256.9341203702437</v>
      </c>
      <c r="G22" s="15">
        <f t="shared" si="1"/>
        <v>-6.9658796297562731</v>
      </c>
      <c r="H22" s="16">
        <f t="shared" si="2"/>
        <v>-1.0126352209863272</v>
      </c>
      <c r="J22" s="72"/>
      <c r="K22" s="20">
        <v>1237.5751165173297</v>
      </c>
      <c r="L22" s="51">
        <v>166</v>
      </c>
    </row>
    <row r="23" spans="2:26" x14ac:dyDescent="0.3">
      <c r="B23" s="13" t="s">
        <v>36</v>
      </c>
      <c r="C23" s="14">
        <v>19</v>
      </c>
      <c r="D23" s="15">
        <v>11.9</v>
      </c>
      <c r="E23" s="15">
        <v>240.3</v>
      </c>
      <c r="F23" s="15">
        <f t="shared" si="0"/>
        <v>250.44201073113788</v>
      </c>
      <c r="G23" s="15">
        <f t="shared" si="1"/>
        <v>10.142010731137873</v>
      </c>
      <c r="H23" s="16">
        <f t="shared" si="2"/>
        <v>1.4743518153974822</v>
      </c>
      <c r="J23" s="73"/>
      <c r="K23" s="21">
        <v>58562.207933228019</v>
      </c>
      <c r="L23" s="52">
        <v>7855.1405786767236</v>
      </c>
    </row>
    <row r="24" spans="2:26" ht="16.5" thickBot="1" x14ac:dyDescent="0.35">
      <c r="B24" s="13" t="s">
        <v>36</v>
      </c>
      <c r="C24" s="14">
        <v>20</v>
      </c>
      <c r="D24" s="15">
        <v>13.2</v>
      </c>
      <c r="E24" s="15">
        <v>253.8</v>
      </c>
      <c r="F24" s="15">
        <f t="shared" si="0"/>
        <v>267.32149579281315</v>
      </c>
      <c r="G24" s="15">
        <f t="shared" si="1"/>
        <v>13.521495792813141</v>
      </c>
      <c r="H24" s="16">
        <f t="shared" si="2"/>
        <v>1.9656301297155929</v>
      </c>
      <c r="J24" s="46" t="s">
        <v>48</v>
      </c>
      <c r="K24" s="53">
        <f>L21/L6</f>
        <v>2.3849155575408901E-2</v>
      </c>
      <c r="L24" s="54"/>
    </row>
    <row r="25" spans="2:26" x14ac:dyDescent="0.3">
      <c r="B25" s="13" t="s">
        <v>36</v>
      </c>
      <c r="C25" s="14">
        <v>21</v>
      </c>
      <c r="D25" s="15">
        <v>13</v>
      </c>
      <c r="E25" s="15">
        <v>258.5</v>
      </c>
      <c r="F25" s="15">
        <f t="shared" si="0"/>
        <v>264.72465193717073</v>
      </c>
      <c r="G25" s="15">
        <f t="shared" si="1"/>
        <v>6.2246519371707336</v>
      </c>
      <c r="H25" s="16">
        <f t="shared" si="2"/>
        <v>0.90488238743516736</v>
      </c>
      <c r="X25" s="9"/>
      <c r="Z25" s="10"/>
    </row>
    <row r="26" spans="2:26" ht="17.25" thickBot="1" x14ac:dyDescent="0.35">
      <c r="B26" s="13" t="s">
        <v>36</v>
      </c>
      <c r="C26" s="14">
        <v>22</v>
      </c>
      <c r="D26" s="15">
        <v>12.7</v>
      </c>
      <c r="E26" s="15">
        <v>260.2</v>
      </c>
      <c r="F26" s="15">
        <f t="shared" si="0"/>
        <v>260.82938615370722</v>
      </c>
      <c r="G26" s="15">
        <f t="shared" si="1"/>
        <v>0.62938615370723028</v>
      </c>
      <c r="H26" s="16">
        <f t="shared" si="2"/>
        <v>9.1494343962322436E-2</v>
      </c>
      <c r="J26" s="64" t="s">
        <v>53</v>
      </c>
      <c r="X26" s="9"/>
      <c r="Z26" s="10"/>
    </row>
    <row r="27" spans="2:26" ht="16.5" thickBot="1" x14ac:dyDescent="0.35">
      <c r="B27" s="13" t="s">
        <v>36</v>
      </c>
      <c r="C27" s="14">
        <v>23</v>
      </c>
      <c r="D27" s="15">
        <v>15.9</v>
      </c>
      <c r="E27" s="15">
        <v>298</v>
      </c>
      <c r="F27" s="15">
        <f t="shared" si="0"/>
        <v>302.37888784398478</v>
      </c>
      <c r="G27" s="15">
        <f t="shared" si="1"/>
        <v>4.3788878439847849</v>
      </c>
      <c r="H27" s="16">
        <f t="shared" si="2"/>
        <v>0.63656225706602143</v>
      </c>
      <c r="J27" s="48" t="s">
        <v>59</v>
      </c>
      <c r="K27" s="11" t="s">
        <v>50</v>
      </c>
      <c r="L27" s="231" t="s">
        <v>51</v>
      </c>
      <c r="M27" s="231"/>
      <c r="N27" s="12" t="s">
        <v>54</v>
      </c>
      <c r="X27" s="9"/>
      <c r="Z27" s="10"/>
    </row>
    <row r="28" spans="2:26" x14ac:dyDescent="0.3">
      <c r="B28" s="13" t="s">
        <v>36</v>
      </c>
      <c r="C28" s="14">
        <v>24</v>
      </c>
      <c r="D28" s="15">
        <v>16.2</v>
      </c>
      <c r="E28" s="15">
        <v>299.8</v>
      </c>
      <c r="F28" s="15">
        <f t="shared" si="0"/>
        <v>306.2741536274483</v>
      </c>
      <c r="G28" s="15">
        <f t="shared" si="1"/>
        <v>6.4741536274482883</v>
      </c>
      <c r="H28" s="16">
        <f t="shared" si="2"/>
        <v>0.94115263795620796</v>
      </c>
      <c r="J28" s="66" t="s">
        <v>45</v>
      </c>
      <c r="K28" s="67">
        <f>K18</f>
        <v>35.179185842161409</v>
      </c>
      <c r="L28" s="70" t="s">
        <v>60</v>
      </c>
      <c r="M28" s="68">
        <v>2</v>
      </c>
      <c r="N28" s="36" t="str">
        <f>IF(K28&gt;M28,"Ok","No ok")</f>
        <v>Ok</v>
      </c>
      <c r="X28" s="9"/>
      <c r="Z28" s="10"/>
    </row>
    <row r="29" spans="2:26" x14ac:dyDescent="0.3">
      <c r="B29" s="13" t="s">
        <v>37</v>
      </c>
      <c r="C29" s="14">
        <v>1</v>
      </c>
      <c r="D29" s="15">
        <v>16.5</v>
      </c>
      <c r="E29" s="15">
        <v>318.7</v>
      </c>
      <c r="F29" s="15">
        <f t="shared" si="0"/>
        <v>310.16941941091181</v>
      </c>
      <c r="G29" s="15">
        <f t="shared" si="1"/>
        <v>-8.5305805890881743</v>
      </c>
      <c r="H29" s="16">
        <f t="shared" si="2"/>
        <v>-1.2400969897717313</v>
      </c>
      <c r="J29" s="55" t="s">
        <v>46</v>
      </c>
      <c r="K29" s="56">
        <f>L18</f>
        <v>17.448613154437673</v>
      </c>
      <c r="L29" s="14" t="s">
        <v>60</v>
      </c>
      <c r="M29" s="56">
        <v>2</v>
      </c>
      <c r="N29" s="38" t="str">
        <f>IF(K29&gt;M29,"Ok","No ok")</f>
        <v>Ok</v>
      </c>
      <c r="X29" s="9"/>
      <c r="Z29" s="10"/>
    </row>
    <row r="30" spans="2:26" x14ac:dyDescent="0.3">
      <c r="B30" s="13" t="s">
        <v>37</v>
      </c>
      <c r="C30" s="14">
        <v>2</v>
      </c>
      <c r="D30" s="15">
        <v>16.2</v>
      </c>
      <c r="E30" s="15">
        <v>310.60000000000002</v>
      </c>
      <c r="F30" s="15">
        <f t="shared" si="0"/>
        <v>306.2741536274483</v>
      </c>
      <c r="G30" s="15">
        <f t="shared" si="1"/>
        <v>-4.3258463725517231</v>
      </c>
      <c r="H30" s="16">
        <f t="shared" si="2"/>
        <v>-0.62885157801313951</v>
      </c>
      <c r="J30" s="37" t="s">
        <v>47</v>
      </c>
      <c r="K30" s="56">
        <f>K21</f>
        <v>0.88173059065631387</v>
      </c>
      <c r="L30" s="14" t="s">
        <v>60</v>
      </c>
      <c r="M30" s="56">
        <v>0.75</v>
      </c>
      <c r="N30" s="38" t="str">
        <f>IF(K30&gt;M30,"Ok","No ok")</f>
        <v>Ok</v>
      </c>
      <c r="X30" s="9"/>
      <c r="Z30" s="10"/>
    </row>
    <row r="31" spans="2:26" x14ac:dyDescent="0.3">
      <c r="B31" s="13" t="s">
        <v>37</v>
      </c>
      <c r="C31" s="14">
        <v>3</v>
      </c>
      <c r="D31" s="15">
        <v>17.8</v>
      </c>
      <c r="E31" s="15">
        <v>334.5</v>
      </c>
      <c r="F31" s="15">
        <f t="shared" si="0"/>
        <v>327.04890447258708</v>
      </c>
      <c r="G31" s="15">
        <f t="shared" si="1"/>
        <v>-7.4510955274129174</v>
      </c>
      <c r="H31" s="16">
        <f t="shared" si="2"/>
        <v>-1.0831714251507978</v>
      </c>
      <c r="J31" s="37" t="s">
        <v>48</v>
      </c>
      <c r="K31" s="57">
        <f>K24</f>
        <v>2.3849155575408901E-2</v>
      </c>
      <c r="L31" s="71" t="s">
        <v>61</v>
      </c>
      <c r="M31" s="58">
        <v>0.2</v>
      </c>
      <c r="N31" s="38" t="str">
        <f>IF(K31&lt;M31,"Ok","No ok")</f>
        <v>Ok</v>
      </c>
      <c r="X31" s="9"/>
      <c r="Z31" s="10"/>
    </row>
    <row r="32" spans="2:26" x14ac:dyDescent="0.3">
      <c r="B32" s="13" t="s">
        <v>37</v>
      </c>
      <c r="C32" s="14">
        <v>4</v>
      </c>
      <c r="D32" s="15">
        <v>17.3</v>
      </c>
      <c r="E32" s="15">
        <v>313.5</v>
      </c>
      <c r="F32" s="15">
        <f t="shared" si="0"/>
        <v>320.55679483348126</v>
      </c>
      <c r="G32" s="15">
        <f t="shared" si="1"/>
        <v>7.0567948334812627</v>
      </c>
      <c r="H32" s="16">
        <f t="shared" si="2"/>
        <v>1.0258516333144705</v>
      </c>
      <c r="J32" s="37" t="s">
        <v>49</v>
      </c>
      <c r="K32" s="56">
        <f>L21</f>
        <v>6.8789624194301329</v>
      </c>
      <c r="L32" s="14" t="s">
        <v>61</v>
      </c>
      <c r="M32" s="56">
        <f>IngMyV!C16/2</f>
        <v>28.843630952380966</v>
      </c>
      <c r="N32" s="38" t="str">
        <f>IF(K32&lt;M32,"Ok","No ok")</f>
        <v>Ok</v>
      </c>
    </row>
    <row r="33" spans="2:14" ht="16.5" thickBot="1" x14ac:dyDescent="0.35">
      <c r="B33" s="13" t="s">
        <v>37</v>
      </c>
      <c r="C33" s="14">
        <v>5</v>
      </c>
      <c r="D33" s="15">
        <v>17</v>
      </c>
      <c r="E33" s="15">
        <v>320.2</v>
      </c>
      <c r="F33" s="15">
        <f t="shared" si="0"/>
        <v>316.66152905001769</v>
      </c>
      <c r="G33" s="15">
        <f t="shared" si="1"/>
        <v>-3.5384709499822975</v>
      </c>
      <c r="H33" s="16">
        <f t="shared" si="2"/>
        <v>-0.51439021384789474</v>
      </c>
      <c r="J33" s="46" t="s">
        <v>58</v>
      </c>
      <c r="K33" s="164">
        <f>N5/L5</f>
        <v>9.8713170092782567E-16</v>
      </c>
      <c r="L33" s="23" t="s">
        <v>61</v>
      </c>
      <c r="M33" s="69">
        <v>5.0000000000000002E-5</v>
      </c>
      <c r="N33" s="47" t="str">
        <f>IF(K33&lt;M33,"Ok","No ok")</f>
        <v>Ok</v>
      </c>
    </row>
    <row r="34" spans="2:14" x14ac:dyDescent="0.3">
      <c r="B34" s="13" t="s">
        <v>37</v>
      </c>
      <c r="C34" s="14">
        <v>6</v>
      </c>
      <c r="D34" s="15">
        <v>17.600000000000001</v>
      </c>
      <c r="E34" s="15">
        <v>327.7</v>
      </c>
      <c r="F34" s="15">
        <f t="shared" si="0"/>
        <v>324.45206061694478</v>
      </c>
      <c r="G34" s="15">
        <f t="shared" si="1"/>
        <v>-3.2479393830552112</v>
      </c>
      <c r="H34" s="16">
        <f t="shared" si="2"/>
        <v>-0.47215541894532942</v>
      </c>
    </row>
    <row r="35" spans="2:14" x14ac:dyDescent="0.3">
      <c r="B35" s="13" t="s">
        <v>37</v>
      </c>
      <c r="C35" s="14">
        <v>7</v>
      </c>
      <c r="D35" s="15">
        <v>18.100000000000001</v>
      </c>
      <c r="E35" s="15">
        <v>323.3</v>
      </c>
      <c r="F35" s="15">
        <f t="shared" si="0"/>
        <v>330.9441702560506</v>
      </c>
      <c r="G35" s="15">
        <f t="shared" si="1"/>
        <v>7.644170256050586</v>
      </c>
      <c r="H35" s="16">
        <f t="shared" si="2"/>
        <v>1.1112388453321198</v>
      </c>
    </row>
    <row r="36" spans="2:14" x14ac:dyDescent="0.3">
      <c r="B36" s="13" t="s">
        <v>37</v>
      </c>
      <c r="C36" s="14">
        <v>8</v>
      </c>
      <c r="D36" s="15">
        <v>15.9</v>
      </c>
      <c r="E36" s="15">
        <v>309.7</v>
      </c>
      <c r="F36" s="15">
        <f t="shared" si="0"/>
        <v>302.37888784398478</v>
      </c>
      <c r="G36" s="15">
        <f t="shared" si="1"/>
        <v>-7.3211121560152037</v>
      </c>
      <c r="H36" s="16">
        <f t="shared" si="2"/>
        <v>-1.064275643567435</v>
      </c>
    </row>
    <row r="37" spans="2:14" x14ac:dyDescent="0.3">
      <c r="B37" s="13" t="s">
        <v>37</v>
      </c>
      <c r="C37" s="14">
        <v>9</v>
      </c>
      <c r="D37" s="15">
        <v>16.8</v>
      </c>
      <c r="E37" s="15">
        <v>304</v>
      </c>
      <c r="F37" s="15">
        <f t="shared" si="0"/>
        <v>314.06468519437533</v>
      </c>
      <c r="G37" s="15">
        <f t="shared" si="1"/>
        <v>10.064685194375329</v>
      </c>
      <c r="H37" s="16">
        <f t="shared" si="2"/>
        <v>1.4631109432938445</v>
      </c>
    </row>
    <row r="38" spans="2:14" x14ac:dyDescent="0.3">
      <c r="B38" s="13" t="s">
        <v>37</v>
      </c>
      <c r="C38" s="14">
        <v>10</v>
      </c>
      <c r="D38" s="15">
        <v>16.5</v>
      </c>
      <c r="E38" s="15">
        <v>316.2</v>
      </c>
      <c r="F38" s="15">
        <f t="shared" si="0"/>
        <v>310.16941941091181</v>
      </c>
      <c r="G38" s="15">
        <f t="shared" si="1"/>
        <v>-6.0305805890881743</v>
      </c>
      <c r="H38" s="16">
        <f t="shared" si="2"/>
        <v>-0.87667008792697543</v>
      </c>
    </row>
    <row r="39" spans="2:14" x14ac:dyDescent="0.3">
      <c r="B39" s="13" t="s">
        <v>37</v>
      </c>
      <c r="C39" s="14">
        <v>11</v>
      </c>
      <c r="D39" s="15">
        <v>14.6</v>
      </c>
      <c r="E39" s="15">
        <v>284</v>
      </c>
      <c r="F39" s="15">
        <f t="shared" si="0"/>
        <v>285.49940278230952</v>
      </c>
      <c r="G39" s="15">
        <f t="shared" si="1"/>
        <v>1.4994027823095166</v>
      </c>
      <c r="H39" s="16">
        <f t="shared" si="2"/>
        <v>0.21796932311686187</v>
      </c>
    </row>
    <row r="40" spans="2:14" x14ac:dyDescent="0.3">
      <c r="B40" s="13" t="s">
        <v>37</v>
      </c>
      <c r="C40" s="14">
        <v>12</v>
      </c>
      <c r="D40" s="15">
        <v>15.1</v>
      </c>
      <c r="E40" s="15">
        <v>285.5</v>
      </c>
      <c r="F40" s="15">
        <f t="shared" si="0"/>
        <v>291.99151242141539</v>
      </c>
      <c r="G40" s="15">
        <f t="shared" si="1"/>
        <v>6.4915124214153934</v>
      </c>
      <c r="H40" s="16">
        <f t="shared" si="2"/>
        <v>0.9436760990406986</v>
      </c>
    </row>
    <row r="41" spans="2:14" x14ac:dyDescent="0.3">
      <c r="B41" s="13" t="s">
        <v>37</v>
      </c>
      <c r="C41" s="14">
        <v>13</v>
      </c>
      <c r="D41" s="15">
        <v>14.3</v>
      </c>
      <c r="E41" s="15">
        <v>289.10000000000002</v>
      </c>
      <c r="F41" s="15">
        <f t="shared" si="0"/>
        <v>281.604136998846</v>
      </c>
      <c r="G41" s="15">
        <f t="shared" si="1"/>
        <v>-7.4958630011540208</v>
      </c>
      <c r="H41" s="16">
        <f t="shared" si="2"/>
        <v>-1.089679306864856</v>
      </c>
    </row>
    <row r="42" spans="2:14" x14ac:dyDescent="0.3">
      <c r="B42" s="13" t="s">
        <v>37</v>
      </c>
      <c r="C42" s="14">
        <v>14</v>
      </c>
      <c r="D42" s="15">
        <v>14.9</v>
      </c>
      <c r="E42" s="15">
        <v>286.5</v>
      </c>
      <c r="F42" s="15">
        <f t="shared" si="0"/>
        <v>289.39466856577303</v>
      </c>
      <c r="G42" s="15">
        <f t="shared" si="1"/>
        <v>2.8946685657730313</v>
      </c>
      <c r="H42" s="16">
        <f t="shared" si="2"/>
        <v>0.4208001714905184</v>
      </c>
    </row>
    <row r="43" spans="2:14" x14ac:dyDescent="0.3">
      <c r="B43" s="13" t="s">
        <v>37</v>
      </c>
      <c r="C43" s="14">
        <v>15</v>
      </c>
      <c r="D43" s="15">
        <v>14.1</v>
      </c>
      <c r="E43" s="15">
        <v>285.10000000000002</v>
      </c>
      <c r="F43" s="15">
        <f t="shared" si="0"/>
        <v>279.0072931432037</v>
      </c>
      <c r="G43" s="15">
        <f t="shared" si="1"/>
        <v>-6.0927068567963261</v>
      </c>
      <c r="H43" s="16">
        <f t="shared" si="2"/>
        <v>-0.88570143072551599</v>
      </c>
    </row>
    <row r="44" spans="2:14" x14ac:dyDescent="0.3">
      <c r="B44" s="13" t="s">
        <v>37</v>
      </c>
      <c r="C44" s="14">
        <v>16</v>
      </c>
      <c r="D44" s="15">
        <v>14.6</v>
      </c>
      <c r="E44" s="15">
        <v>286.89999999999998</v>
      </c>
      <c r="F44" s="15">
        <f t="shared" si="0"/>
        <v>285.49940278230952</v>
      </c>
      <c r="G44" s="15">
        <f t="shared" si="1"/>
        <v>-1.4005972176904606</v>
      </c>
      <c r="H44" s="16">
        <f t="shared" si="2"/>
        <v>-0.20360588302305174</v>
      </c>
    </row>
    <row r="45" spans="2:14" x14ac:dyDescent="0.3">
      <c r="B45" s="13" t="s">
        <v>37</v>
      </c>
      <c r="C45" s="14">
        <v>17</v>
      </c>
      <c r="D45" s="15">
        <v>15.7</v>
      </c>
      <c r="E45" s="15">
        <v>305.5</v>
      </c>
      <c r="F45" s="15">
        <f t="shared" si="0"/>
        <v>299.78204398834248</v>
      </c>
      <c r="G45" s="15">
        <f t="shared" si="1"/>
        <v>-5.7179560116575203</v>
      </c>
      <c r="H45" s="16">
        <f t="shared" si="2"/>
        <v>-0.83122361528051603</v>
      </c>
    </row>
    <row r="46" spans="2:14" x14ac:dyDescent="0.3">
      <c r="B46" s="13" t="s">
        <v>37</v>
      </c>
      <c r="C46" s="14">
        <v>18</v>
      </c>
      <c r="D46" s="15">
        <v>15.1</v>
      </c>
      <c r="E46" s="15">
        <v>297.60000000000002</v>
      </c>
      <c r="F46" s="15">
        <f t="shared" si="0"/>
        <v>291.99151242141539</v>
      </c>
      <c r="G46" s="15">
        <f t="shared" si="1"/>
        <v>-5.6084875785846293</v>
      </c>
      <c r="H46" s="16">
        <f t="shared" si="2"/>
        <v>-0.81531010588792363</v>
      </c>
    </row>
    <row r="47" spans="2:14" x14ac:dyDescent="0.3">
      <c r="B47" s="13" t="s">
        <v>37</v>
      </c>
      <c r="C47" s="14">
        <v>19</v>
      </c>
      <c r="D47" s="15">
        <v>14.6</v>
      </c>
      <c r="E47" s="15">
        <v>284</v>
      </c>
      <c r="F47" s="15">
        <f t="shared" si="0"/>
        <v>285.49940278230952</v>
      </c>
      <c r="G47" s="15">
        <f t="shared" si="1"/>
        <v>1.4994027823095166</v>
      </c>
      <c r="H47" s="16">
        <f t="shared" si="2"/>
        <v>0.21796932311686187</v>
      </c>
    </row>
    <row r="48" spans="2:14" x14ac:dyDescent="0.3">
      <c r="B48" s="13" t="s">
        <v>37</v>
      </c>
      <c r="C48" s="14">
        <v>20</v>
      </c>
      <c r="D48" s="15">
        <v>14.9</v>
      </c>
      <c r="E48" s="15">
        <v>282.7</v>
      </c>
      <c r="F48" s="15">
        <f t="shared" si="0"/>
        <v>289.39466856577303</v>
      </c>
      <c r="G48" s="15">
        <f t="shared" si="1"/>
        <v>6.6946685657730427</v>
      </c>
      <c r="H48" s="16">
        <f t="shared" si="2"/>
        <v>0.97320906229454918</v>
      </c>
    </row>
    <row r="49" spans="2:8" x14ac:dyDescent="0.3">
      <c r="B49" s="13" t="s">
        <v>37</v>
      </c>
      <c r="C49" s="14">
        <v>21</v>
      </c>
      <c r="D49" s="15">
        <v>14.6</v>
      </c>
      <c r="E49" s="15">
        <v>277.7</v>
      </c>
      <c r="F49" s="15">
        <f t="shared" si="0"/>
        <v>285.49940278230952</v>
      </c>
      <c r="G49" s="15">
        <f t="shared" si="1"/>
        <v>7.799402782309528</v>
      </c>
      <c r="H49" s="16">
        <f t="shared" si="2"/>
        <v>1.1338051157656486</v>
      </c>
    </row>
    <row r="50" spans="2:8" x14ac:dyDescent="0.3">
      <c r="B50" s="13" t="s">
        <v>37</v>
      </c>
      <c r="C50" s="14">
        <v>22</v>
      </c>
      <c r="D50" s="15">
        <v>13.8</v>
      </c>
      <c r="E50" s="15">
        <v>267.2</v>
      </c>
      <c r="F50" s="15">
        <f t="shared" si="0"/>
        <v>275.11202735974018</v>
      </c>
      <c r="G50" s="15">
        <f t="shared" si="1"/>
        <v>7.9120273597401933</v>
      </c>
      <c r="H50" s="16">
        <f t="shared" si="2"/>
        <v>1.1501774362645292</v>
      </c>
    </row>
    <row r="51" spans="2:8" x14ac:dyDescent="0.3">
      <c r="B51" s="13" t="s">
        <v>37</v>
      </c>
      <c r="C51" s="14">
        <v>23</v>
      </c>
      <c r="D51" s="15">
        <v>14.1</v>
      </c>
      <c r="E51" s="15">
        <v>270.3</v>
      </c>
      <c r="F51" s="15">
        <f t="shared" si="0"/>
        <v>279.0072931432037</v>
      </c>
      <c r="G51" s="15">
        <f t="shared" si="1"/>
        <v>8.7072931432036853</v>
      </c>
      <c r="H51" s="16">
        <f t="shared" si="2"/>
        <v>1.2657858281954411</v>
      </c>
    </row>
    <row r="52" spans="2:8" x14ac:dyDescent="0.3">
      <c r="B52" s="13" t="s">
        <v>37</v>
      </c>
      <c r="C52" s="14">
        <v>24</v>
      </c>
      <c r="D52" s="15">
        <v>14.9</v>
      </c>
      <c r="E52" s="15">
        <v>291.5</v>
      </c>
      <c r="F52" s="15">
        <f t="shared" si="0"/>
        <v>289.39466856577303</v>
      </c>
      <c r="G52" s="15">
        <f t="shared" si="1"/>
        <v>-2.1053314342269687</v>
      </c>
      <c r="H52" s="16">
        <f t="shared" si="2"/>
        <v>-0.30605363219899356</v>
      </c>
    </row>
    <row r="53" spans="2:8" x14ac:dyDescent="0.3">
      <c r="B53" s="13" t="s">
        <v>38</v>
      </c>
      <c r="C53" s="14">
        <v>1</v>
      </c>
      <c r="D53" s="15">
        <v>14.3</v>
      </c>
      <c r="E53" s="15">
        <v>277.89999999999998</v>
      </c>
      <c r="F53" s="15">
        <f t="shared" si="0"/>
        <v>281.604136998846</v>
      </c>
      <c r="G53" s="15">
        <f t="shared" si="1"/>
        <v>3.7041369988460247</v>
      </c>
      <c r="H53" s="16">
        <f t="shared" si="2"/>
        <v>0.53847321339965726</v>
      </c>
    </row>
    <row r="54" spans="2:8" x14ac:dyDescent="0.3">
      <c r="B54" s="13" t="s">
        <v>38</v>
      </c>
      <c r="C54" s="14">
        <v>2</v>
      </c>
      <c r="D54" s="15">
        <v>15.1</v>
      </c>
      <c r="E54" s="15">
        <v>296.2</v>
      </c>
      <c r="F54" s="15">
        <f t="shared" si="0"/>
        <v>291.99151242141539</v>
      </c>
      <c r="G54" s="15">
        <f t="shared" si="1"/>
        <v>-4.2084875785845952</v>
      </c>
      <c r="H54" s="16">
        <f t="shared" si="2"/>
        <v>-0.61179104085485536</v>
      </c>
    </row>
    <row r="55" spans="2:8" x14ac:dyDescent="0.3">
      <c r="B55" s="13" t="s">
        <v>38</v>
      </c>
      <c r="C55" s="14">
        <v>3</v>
      </c>
      <c r="D55" s="15">
        <v>14.6</v>
      </c>
      <c r="E55" s="15">
        <v>284.5</v>
      </c>
      <c r="F55" s="15">
        <f t="shared" si="0"/>
        <v>285.49940278230952</v>
      </c>
      <c r="G55" s="15">
        <f t="shared" si="1"/>
        <v>0.99940278230951662</v>
      </c>
      <c r="H55" s="16">
        <f t="shared" si="2"/>
        <v>0.14528394274791068</v>
      </c>
    </row>
    <row r="56" spans="2:8" x14ac:dyDescent="0.3">
      <c r="B56" s="13" t="s">
        <v>38</v>
      </c>
      <c r="C56" s="14">
        <v>4</v>
      </c>
      <c r="D56" s="15">
        <v>14.6</v>
      </c>
      <c r="E56" s="15">
        <v>277.10000000000002</v>
      </c>
      <c r="F56" s="15">
        <f t="shared" si="0"/>
        <v>285.49940278230952</v>
      </c>
      <c r="G56" s="15">
        <f t="shared" si="1"/>
        <v>8.3994027823094939</v>
      </c>
      <c r="H56" s="16">
        <f t="shared" si="2"/>
        <v>1.221027572208385</v>
      </c>
    </row>
    <row r="57" spans="2:8" x14ac:dyDescent="0.3">
      <c r="B57" s="13" t="s">
        <v>38</v>
      </c>
      <c r="C57" s="14">
        <v>5</v>
      </c>
      <c r="D57" s="15">
        <v>15.4</v>
      </c>
      <c r="E57" s="15">
        <v>298.39999999999998</v>
      </c>
      <c r="F57" s="15">
        <f t="shared" si="0"/>
        <v>295.88677820487896</v>
      </c>
      <c r="G57" s="15">
        <f t="shared" si="1"/>
        <v>-2.5132217951210123</v>
      </c>
      <c r="H57" s="16">
        <f t="shared" si="2"/>
        <v>-0.36534896425981822</v>
      </c>
    </row>
    <row r="58" spans="2:8" x14ac:dyDescent="0.3">
      <c r="B58" s="13" t="s">
        <v>38</v>
      </c>
      <c r="C58" s="14">
        <v>6</v>
      </c>
      <c r="D58" s="15">
        <v>13.8</v>
      </c>
      <c r="E58" s="15">
        <v>268.10000000000002</v>
      </c>
      <c r="F58" s="15">
        <f t="shared" si="0"/>
        <v>275.11202735974018</v>
      </c>
      <c r="G58" s="15">
        <f t="shared" si="1"/>
        <v>7.0120273597401592</v>
      </c>
      <c r="H58" s="16">
        <f t="shared" si="2"/>
        <v>1.019343751600412</v>
      </c>
    </row>
    <row r="59" spans="2:8" x14ac:dyDescent="0.3">
      <c r="B59" s="13" t="s">
        <v>38</v>
      </c>
      <c r="C59" s="14">
        <v>7</v>
      </c>
      <c r="D59" s="15">
        <v>13.5</v>
      </c>
      <c r="E59" s="15">
        <v>266.2</v>
      </c>
      <c r="F59" s="15">
        <f t="shared" si="0"/>
        <v>271.21676157627667</v>
      </c>
      <c r="G59" s="15">
        <f t="shared" si="1"/>
        <v>5.0167615762766786</v>
      </c>
      <c r="H59" s="16">
        <f t="shared" si="2"/>
        <v>0.72929044678401911</v>
      </c>
    </row>
    <row r="60" spans="2:8" x14ac:dyDescent="0.3">
      <c r="B60" s="13" t="s">
        <v>38</v>
      </c>
      <c r="C60" s="14">
        <v>8</v>
      </c>
      <c r="D60" s="15">
        <v>12.7</v>
      </c>
      <c r="E60" s="15">
        <v>266.60000000000002</v>
      </c>
      <c r="F60" s="15">
        <f t="shared" si="0"/>
        <v>260.82938615370722</v>
      </c>
      <c r="G60" s="15">
        <f t="shared" si="1"/>
        <v>-5.7706138462928038</v>
      </c>
      <c r="H60" s="16">
        <f t="shared" si="2"/>
        <v>-0.83887852476025782</v>
      </c>
    </row>
    <row r="61" spans="2:8" x14ac:dyDescent="0.3">
      <c r="B61" s="13" t="s">
        <v>38</v>
      </c>
      <c r="C61" s="14">
        <v>9</v>
      </c>
      <c r="D61" s="15">
        <v>13</v>
      </c>
      <c r="E61" s="15">
        <v>271.7</v>
      </c>
      <c r="F61" s="15">
        <f t="shared" si="0"/>
        <v>264.72465193717073</v>
      </c>
      <c r="G61" s="15">
        <f t="shared" si="1"/>
        <v>-6.975348062829255</v>
      </c>
      <c r="H61" s="16">
        <f t="shared" si="2"/>
        <v>-1.0140116543051425</v>
      </c>
    </row>
    <row r="62" spans="2:8" x14ac:dyDescent="0.3">
      <c r="B62" s="13" t="s">
        <v>38</v>
      </c>
      <c r="C62" s="14">
        <v>10</v>
      </c>
      <c r="D62" s="15">
        <v>16.2</v>
      </c>
      <c r="E62" s="15">
        <v>316.2</v>
      </c>
      <c r="F62" s="15">
        <f t="shared" si="0"/>
        <v>306.2741536274483</v>
      </c>
      <c r="G62" s="15">
        <f t="shared" si="1"/>
        <v>-9.925846372551689</v>
      </c>
      <c r="H62" s="16">
        <f t="shared" si="2"/>
        <v>-1.4429278381453878</v>
      </c>
    </row>
    <row r="63" spans="2:8" x14ac:dyDescent="0.3">
      <c r="B63" s="13" t="s">
        <v>38</v>
      </c>
      <c r="C63" s="14">
        <v>11</v>
      </c>
      <c r="D63" s="15">
        <v>16.5</v>
      </c>
      <c r="E63" s="15">
        <v>319.7</v>
      </c>
      <c r="F63" s="15">
        <f t="shared" si="0"/>
        <v>310.16941941091181</v>
      </c>
      <c r="G63" s="15">
        <f t="shared" si="1"/>
        <v>-9.5305805890881743</v>
      </c>
      <c r="H63" s="16">
        <f t="shared" si="2"/>
        <v>-1.3854677505096338</v>
      </c>
    </row>
    <row r="64" spans="2:8" x14ac:dyDescent="0.3">
      <c r="B64" s="13" t="s">
        <v>38</v>
      </c>
      <c r="C64" s="14">
        <v>12</v>
      </c>
      <c r="D64" s="15">
        <v>16.2</v>
      </c>
      <c r="E64" s="15">
        <v>303.89999999999998</v>
      </c>
      <c r="F64" s="15">
        <f t="shared" si="0"/>
        <v>306.2741536274483</v>
      </c>
      <c r="G64" s="15">
        <f t="shared" si="1"/>
        <v>2.3741536274483224</v>
      </c>
      <c r="H64" s="16">
        <f t="shared" si="2"/>
        <v>0.34513251893081315</v>
      </c>
    </row>
    <row r="65" spans="2:8" x14ac:dyDescent="0.3">
      <c r="B65" s="13" t="s">
        <v>38</v>
      </c>
      <c r="C65" s="14">
        <v>13</v>
      </c>
      <c r="D65" s="15">
        <v>17.8</v>
      </c>
      <c r="E65" s="15">
        <v>314.8</v>
      </c>
      <c r="F65" s="15">
        <f t="shared" si="0"/>
        <v>327.04890447258708</v>
      </c>
      <c r="G65" s="15">
        <f t="shared" si="1"/>
        <v>12.248904472587071</v>
      </c>
      <c r="H65" s="16">
        <f t="shared" si="2"/>
        <v>1.7806325613858776</v>
      </c>
    </row>
    <row r="66" spans="2:8" x14ac:dyDescent="0.3">
      <c r="B66" s="13" t="s">
        <v>38</v>
      </c>
      <c r="C66" s="14">
        <v>14</v>
      </c>
      <c r="D66" s="15">
        <v>17.3</v>
      </c>
      <c r="E66" s="15">
        <v>326.2</v>
      </c>
      <c r="F66" s="15">
        <f t="shared" si="0"/>
        <v>320.55679483348126</v>
      </c>
      <c r="G66" s="15">
        <f t="shared" si="1"/>
        <v>-5.6432051665187259</v>
      </c>
      <c r="H66" s="16">
        <f t="shared" si="2"/>
        <v>-0.82035702805688837</v>
      </c>
    </row>
    <row r="67" spans="2:8" x14ac:dyDescent="0.3">
      <c r="B67" s="13" t="s">
        <v>38</v>
      </c>
      <c r="C67" s="14">
        <v>15</v>
      </c>
      <c r="D67" s="15">
        <v>17</v>
      </c>
      <c r="E67" s="15">
        <v>309.60000000000002</v>
      </c>
      <c r="F67" s="15">
        <f t="shared" si="0"/>
        <v>316.66152905001769</v>
      </c>
      <c r="G67" s="15">
        <f t="shared" si="1"/>
        <v>7.0615290500176684</v>
      </c>
      <c r="H67" s="16">
        <f t="shared" si="2"/>
        <v>1.0265398499738656</v>
      </c>
    </row>
    <row r="68" spans="2:8" x14ac:dyDescent="0.3">
      <c r="B68" s="13" t="s">
        <v>38</v>
      </c>
      <c r="C68" s="14">
        <v>16</v>
      </c>
      <c r="D68" s="15">
        <v>17.600000000000001</v>
      </c>
      <c r="E68" s="15">
        <v>312.8</v>
      </c>
      <c r="F68" s="15">
        <f t="shared" si="0"/>
        <v>324.45206061694478</v>
      </c>
      <c r="G68" s="15">
        <f t="shared" si="1"/>
        <v>11.652060616944766</v>
      </c>
      <c r="H68" s="16">
        <f t="shared" si="2"/>
        <v>1.6938689160494129</v>
      </c>
    </row>
    <row r="69" spans="2:8" x14ac:dyDescent="0.3">
      <c r="B69" s="13" t="s">
        <v>38</v>
      </c>
      <c r="C69" s="14">
        <v>17</v>
      </c>
      <c r="D69" s="15">
        <v>18.100000000000001</v>
      </c>
      <c r="E69" s="15">
        <v>326.7</v>
      </c>
      <c r="F69" s="15">
        <f t="shared" si="0"/>
        <v>330.9441702560506</v>
      </c>
      <c r="G69" s="15">
        <f t="shared" si="1"/>
        <v>4.2441702560506087</v>
      </c>
      <c r="H69" s="16">
        <f t="shared" si="2"/>
        <v>0.61697825882325497</v>
      </c>
    </row>
    <row r="70" spans="2:8" x14ac:dyDescent="0.3">
      <c r="B70" s="13" t="s">
        <v>38</v>
      </c>
      <c r="C70" s="14">
        <v>18</v>
      </c>
      <c r="D70" s="15">
        <v>15.9</v>
      </c>
      <c r="E70" s="15">
        <v>302.10000000000002</v>
      </c>
      <c r="F70" s="15">
        <f t="shared" ref="F70:F133" si="3">$K$19*D70+$L$19</f>
        <v>302.37888784398478</v>
      </c>
      <c r="G70" s="15">
        <f t="shared" ref="G70:G133" si="4">F70-E70</f>
        <v>0.27888784398476218</v>
      </c>
      <c r="H70" s="16">
        <f t="shared" ref="H70:H133" si="5">G70/$L$21</f>
        <v>4.0542138040618313E-2</v>
      </c>
    </row>
    <row r="71" spans="2:8" x14ac:dyDescent="0.3">
      <c r="B71" s="13" t="s">
        <v>38</v>
      </c>
      <c r="C71" s="14">
        <v>19</v>
      </c>
      <c r="D71" s="15">
        <v>16.8</v>
      </c>
      <c r="E71" s="15">
        <v>305.5</v>
      </c>
      <c r="F71" s="15">
        <f t="shared" si="3"/>
        <v>314.06468519437533</v>
      </c>
      <c r="G71" s="15">
        <f t="shared" si="4"/>
        <v>8.564685194375329</v>
      </c>
      <c r="H71" s="16">
        <f t="shared" si="5"/>
        <v>1.2450548021869909</v>
      </c>
    </row>
    <row r="72" spans="2:8" x14ac:dyDescent="0.3">
      <c r="B72" s="13" t="s">
        <v>38</v>
      </c>
      <c r="C72" s="14">
        <v>20</v>
      </c>
      <c r="D72" s="15">
        <v>16.5</v>
      </c>
      <c r="E72" s="15">
        <v>303.3</v>
      </c>
      <c r="F72" s="15">
        <f t="shared" si="3"/>
        <v>310.16941941091181</v>
      </c>
      <c r="G72" s="15">
        <f t="shared" si="4"/>
        <v>6.869419410911803</v>
      </c>
      <c r="H72" s="16">
        <f t="shared" si="5"/>
        <v>0.99861272559196212</v>
      </c>
    </row>
    <row r="73" spans="2:8" x14ac:dyDescent="0.3">
      <c r="B73" s="13" t="s">
        <v>38</v>
      </c>
      <c r="C73" s="14">
        <v>21</v>
      </c>
      <c r="D73" s="15">
        <v>14.6</v>
      </c>
      <c r="E73" s="15">
        <v>291.5</v>
      </c>
      <c r="F73" s="15">
        <f t="shared" si="3"/>
        <v>285.49940278230952</v>
      </c>
      <c r="G73" s="15">
        <f t="shared" si="4"/>
        <v>-6.0005972176904834</v>
      </c>
      <c r="H73" s="16">
        <f t="shared" si="5"/>
        <v>-0.87231138241740602</v>
      </c>
    </row>
    <row r="74" spans="2:8" x14ac:dyDescent="0.3">
      <c r="B74" s="13" t="s">
        <v>38</v>
      </c>
      <c r="C74" s="14">
        <v>22</v>
      </c>
      <c r="D74" s="15">
        <v>15.1</v>
      </c>
      <c r="E74" s="15">
        <v>286.39999999999998</v>
      </c>
      <c r="F74" s="15">
        <f t="shared" si="3"/>
        <v>291.99151242141539</v>
      </c>
      <c r="G74" s="15">
        <f t="shared" si="4"/>
        <v>5.5915124214154162</v>
      </c>
      <c r="H74" s="16">
        <f t="shared" si="5"/>
        <v>0.81284241437658966</v>
      </c>
    </row>
    <row r="75" spans="2:8" x14ac:dyDescent="0.3">
      <c r="B75" s="13" t="s">
        <v>38</v>
      </c>
      <c r="C75" s="14">
        <v>23</v>
      </c>
      <c r="D75" s="15">
        <v>14.3</v>
      </c>
      <c r="E75" s="15">
        <v>291.10000000000002</v>
      </c>
      <c r="F75" s="15">
        <f t="shared" si="3"/>
        <v>281.604136998846</v>
      </c>
      <c r="G75" s="15">
        <f t="shared" si="4"/>
        <v>-9.4958630011540208</v>
      </c>
      <c r="H75" s="16">
        <f t="shared" si="5"/>
        <v>-1.3804208283406609</v>
      </c>
    </row>
    <row r="76" spans="2:8" x14ac:dyDescent="0.3">
      <c r="B76" s="13" t="s">
        <v>38</v>
      </c>
      <c r="C76" s="14">
        <v>24</v>
      </c>
      <c r="D76" s="15">
        <v>14.9</v>
      </c>
      <c r="E76" s="15">
        <v>290.2</v>
      </c>
      <c r="F76" s="15">
        <f t="shared" si="3"/>
        <v>289.39466856577303</v>
      </c>
      <c r="G76" s="15">
        <f t="shared" si="4"/>
        <v>-0.8053314342269573</v>
      </c>
      <c r="H76" s="16">
        <f t="shared" si="5"/>
        <v>-0.11707164323971879</v>
      </c>
    </row>
    <row r="77" spans="2:8" x14ac:dyDescent="0.3">
      <c r="B77" s="13" t="s">
        <v>39</v>
      </c>
      <c r="C77" s="14">
        <v>1</v>
      </c>
      <c r="D77" s="15">
        <v>14.1</v>
      </c>
      <c r="E77" s="15">
        <v>267.3</v>
      </c>
      <c r="F77" s="15">
        <f t="shared" si="3"/>
        <v>279.0072931432037</v>
      </c>
      <c r="G77" s="15">
        <f t="shared" si="4"/>
        <v>11.707293143203685</v>
      </c>
      <c r="H77" s="16">
        <f t="shared" si="5"/>
        <v>1.7018981104091482</v>
      </c>
    </row>
    <row r="78" spans="2:8" x14ac:dyDescent="0.3">
      <c r="B78" s="13" t="s">
        <v>39</v>
      </c>
      <c r="C78" s="14">
        <v>2</v>
      </c>
      <c r="D78" s="15">
        <v>14.6</v>
      </c>
      <c r="E78" s="15">
        <v>286.7</v>
      </c>
      <c r="F78" s="15">
        <f t="shared" si="3"/>
        <v>285.49940278230952</v>
      </c>
      <c r="G78" s="15">
        <f t="shared" si="4"/>
        <v>-1.200597217690472</v>
      </c>
      <c r="H78" s="16">
        <f t="shared" si="5"/>
        <v>-0.17453173087547291</v>
      </c>
    </row>
    <row r="79" spans="2:8" x14ac:dyDescent="0.3">
      <c r="B79" s="13" t="s">
        <v>39</v>
      </c>
      <c r="C79" s="14">
        <v>3</v>
      </c>
      <c r="D79" s="15">
        <v>15.7</v>
      </c>
      <c r="E79" s="15">
        <v>297.3</v>
      </c>
      <c r="F79" s="15">
        <f t="shared" si="3"/>
        <v>299.78204398834248</v>
      </c>
      <c r="G79" s="15">
        <f t="shared" si="4"/>
        <v>2.4820439883424683</v>
      </c>
      <c r="H79" s="16">
        <f t="shared" si="5"/>
        <v>0.36081662277028193</v>
      </c>
    </row>
    <row r="80" spans="2:8" x14ac:dyDescent="0.3">
      <c r="B80" s="13" t="s">
        <v>39</v>
      </c>
      <c r="C80" s="14">
        <v>4</v>
      </c>
      <c r="D80" s="15">
        <v>15.1</v>
      </c>
      <c r="E80" s="15">
        <v>285.7</v>
      </c>
      <c r="F80" s="15">
        <f t="shared" si="3"/>
        <v>291.99151242141539</v>
      </c>
      <c r="G80" s="15">
        <f t="shared" si="4"/>
        <v>6.2915124214154048</v>
      </c>
      <c r="H80" s="16">
        <f t="shared" si="5"/>
        <v>0.91460194689311969</v>
      </c>
    </row>
    <row r="81" spans="2:8" x14ac:dyDescent="0.3">
      <c r="B81" s="13" t="s">
        <v>39</v>
      </c>
      <c r="C81" s="14">
        <v>5</v>
      </c>
      <c r="D81" s="15">
        <v>14.6</v>
      </c>
      <c r="E81" s="15">
        <v>287.3</v>
      </c>
      <c r="F81" s="15">
        <f t="shared" si="3"/>
        <v>285.49940278230952</v>
      </c>
      <c r="G81" s="15">
        <f t="shared" si="4"/>
        <v>-1.8005972176904947</v>
      </c>
      <c r="H81" s="16">
        <f t="shared" si="5"/>
        <v>-0.26175418731821765</v>
      </c>
    </row>
    <row r="82" spans="2:8" x14ac:dyDescent="0.3">
      <c r="B82" s="13" t="s">
        <v>39</v>
      </c>
      <c r="C82" s="14">
        <v>6</v>
      </c>
      <c r="D82" s="15">
        <v>14.9</v>
      </c>
      <c r="E82" s="15">
        <v>291.7</v>
      </c>
      <c r="F82" s="15">
        <f t="shared" si="3"/>
        <v>289.39466856577303</v>
      </c>
      <c r="G82" s="15">
        <f t="shared" si="4"/>
        <v>-2.3053314342269573</v>
      </c>
      <c r="H82" s="16">
        <f t="shared" si="5"/>
        <v>-0.33512778434657237</v>
      </c>
    </row>
    <row r="83" spans="2:8" x14ac:dyDescent="0.3">
      <c r="B83" s="13" t="s">
        <v>39</v>
      </c>
      <c r="C83" s="14">
        <v>7</v>
      </c>
      <c r="D83" s="15">
        <v>14.6</v>
      </c>
      <c r="E83" s="15">
        <v>292.3</v>
      </c>
      <c r="F83" s="15">
        <f t="shared" si="3"/>
        <v>285.49940278230952</v>
      </c>
      <c r="G83" s="15">
        <f t="shared" si="4"/>
        <v>-6.8005972176904947</v>
      </c>
      <c r="H83" s="16">
        <f t="shared" si="5"/>
        <v>-0.98860799100772967</v>
      </c>
    </row>
    <row r="84" spans="2:8" x14ac:dyDescent="0.3">
      <c r="B84" s="13" t="s">
        <v>39</v>
      </c>
      <c r="C84" s="14">
        <v>8</v>
      </c>
      <c r="D84" s="15">
        <v>13.8</v>
      </c>
      <c r="E84" s="15">
        <v>276.3</v>
      </c>
      <c r="F84" s="15">
        <f t="shared" si="3"/>
        <v>275.11202735974018</v>
      </c>
      <c r="G84" s="15">
        <f t="shared" si="4"/>
        <v>-1.1879726402598294</v>
      </c>
      <c r="H84" s="16">
        <f t="shared" si="5"/>
        <v>-0.17269648645038585</v>
      </c>
    </row>
    <row r="85" spans="2:8" x14ac:dyDescent="0.3">
      <c r="B85" s="13" t="s">
        <v>39</v>
      </c>
      <c r="C85" s="14">
        <v>9</v>
      </c>
      <c r="D85" s="15">
        <v>14.1</v>
      </c>
      <c r="E85" s="15">
        <v>267.8</v>
      </c>
      <c r="F85" s="15">
        <f t="shared" si="3"/>
        <v>279.0072931432037</v>
      </c>
      <c r="G85" s="15">
        <f t="shared" si="4"/>
        <v>11.207293143203685</v>
      </c>
      <c r="H85" s="16">
        <f t="shared" si="5"/>
        <v>1.6292127300401971</v>
      </c>
    </row>
    <row r="86" spans="2:8" x14ac:dyDescent="0.3">
      <c r="B86" s="13" t="s">
        <v>39</v>
      </c>
      <c r="C86" s="14">
        <v>10</v>
      </c>
      <c r="D86" s="15">
        <v>13.8</v>
      </c>
      <c r="E86" s="15">
        <v>274.8</v>
      </c>
      <c r="F86" s="15">
        <f t="shared" si="3"/>
        <v>275.11202735974018</v>
      </c>
      <c r="G86" s="15">
        <f t="shared" si="4"/>
        <v>0.3120273597401706</v>
      </c>
      <c r="H86" s="16">
        <f t="shared" si="5"/>
        <v>4.5359654656467734E-2</v>
      </c>
    </row>
    <row r="87" spans="2:8" x14ac:dyDescent="0.3">
      <c r="B87" s="13" t="s">
        <v>39</v>
      </c>
      <c r="C87" s="14">
        <v>11</v>
      </c>
      <c r="D87" s="15">
        <v>14.1</v>
      </c>
      <c r="E87" s="15">
        <v>289.8</v>
      </c>
      <c r="F87" s="15">
        <f t="shared" si="3"/>
        <v>279.0072931432037</v>
      </c>
      <c r="G87" s="15">
        <f t="shared" si="4"/>
        <v>-10.792706856796315</v>
      </c>
      <c r="H87" s="16">
        <f t="shared" si="5"/>
        <v>-1.5689440061936557</v>
      </c>
    </row>
    <row r="88" spans="2:8" x14ac:dyDescent="0.3">
      <c r="B88" s="13" t="s">
        <v>39</v>
      </c>
      <c r="C88" s="14">
        <v>12</v>
      </c>
      <c r="D88" s="15">
        <v>14.9</v>
      </c>
      <c r="E88" s="15">
        <v>288</v>
      </c>
      <c r="F88" s="15">
        <f t="shared" si="3"/>
        <v>289.39466856577303</v>
      </c>
      <c r="G88" s="15">
        <f t="shared" si="4"/>
        <v>1.3946685657730313</v>
      </c>
      <c r="H88" s="16">
        <f t="shared" si="5"/>
        <v>0.20274403038366481</v>
      </c>
    </row>
    <row r="89" spans="2:8" x14ac:dyDescent="0.3">
      <c r="B89" s="13" t="s">
        <v>39</v>
      </c>
      <c r="C89" s="14">
        <v>13</v>
      </c>
      <c r="D89" s="15">
        <v>14.3</v>
      </c>
      <c r="E89" s="15">
        <v>286.89999999999998</v>
      </c>
      <c r="F89" s="15">
        <f t="shared" si="3"/>
        <v>281.604136998846</v>
      </c>
      <c r="G89" s="15">
        <f t="shared" si="4"/>
        <v>-5.2958630011539753</v>
      </c>
      <c r="H89" s="16">
        <f t="shared" si="5"/>
        <v>-0.76986363324146423</v>
      </c>
    </row>
    <row r="90" spans="2:8" x14ac:dyDescent="0.3">
      <c r="B90" s="13" t="s">
        <v>39</v>
      </c>
      <c r="C90" s="14">
        <v>14</v>
      </c>
      <c r="D90" s="15">
        <v>15.1</v>
      </c>
      <c r="E90" s="15">
        <v>285.7</v>
      </c>
      <c r="F90" s="15">
        <f t="shared" si="3"/>
        <v>291.99151242141539</v>
      </c>
      <c r="G90" s="15">
        <f t="shared" si="4"/>
        <v>6.2915124214154048</v>
      </c>
      <c r="H90" s="16">
        <f t="shared" si="5"/>
        <v>0.91460194689311969</v>
      </c>
    </row>
    <row r="91" spans="2:8" x14ac:dyDescent="0.3">
      <c r="B91" s="13" t="s">
        <v>39</v>
      </c>
      <c r="C91" s="14">
        <v>15</v>
      </c>
      <c r="D91" s="15">
        <v>14.6</v>
      </c>
      <c r="E91" s="15">
        <v>282.60000000000002</v>
      </c>
      <c r="F91" s="15">
        <f t="shared" si="3"/>
        <v>285.49940278230952</v>
      </c>
      <c r="G91" s="15">
        <f t="shared" si="4"/>
        <v>2.8994027823094939</v>
      </c>
      <c r="H91" s="16">
        <f t="shared" si="5"/>
        <v>0.4214883881499219</v>
      </c>
    </row>
    <row r="92" spans="2:8" x14ac:dyDescent="0.3">
      <c r="B92" s="13" t="s">
        <v>39</v>
      </c>
      <c r="C92" s="14">
        <v>16</v>
      </c>
      <c r="D92" s="15">
        <v>14.6</v>
      </c>
      <c r="E92" s="15">
        <v>294</v>
      </c>
      <c r="F92" s="15">
        <f t="shared" si="3"/>
        <v>285.49940278230952</v>
      </c>
      <c r="G92" s="15">
        <f t="shared" si="4"/>
        <v>-8.5005972176904834</v>
      </c>
      <c r="H92" s="16">
        <f t="shared" si="5"/>
        <v>-1.235738284262162</v>
      </c>
    </row>
    <row r="93" spans="2:8" x14ac:dyDescent="0.3">
      <c r="B93" s="13" t="s">
        <v>39</v>
      </c>
      <c r="C93" s="14">
        <v>17</v>
      </c>
      <c r="D93" s="15">
        <v>15.4</v>
      </c>
      <c r="E93" s="15">
        <v>293.5</v>
      </c>
      <c r="F93" s="15">
        <f t="shared" si="3"/>
        <v>295.88677820487896</v>
      </c>
      <c r="G93" s="15">
        <f t="shared" si="4"/>
        <v>2.386778204878965</v>
      </c>
      <c r="H93" s="16">
        <f t="shared" si="5"/>
        <v>0.34696776335590018</v>
      </c>
    </row>
    <row r="94" spans="2:8" x14ac:dyDescent="0.3">
      <c r="B94" s="13" t="s">
        <v>39</v>
      </c>
      <c r="C94" s="14">
        <v>18</v>
      </c>
      <c r="D94" s="15">
        <v>13.8</v>
      </c>
      <c r="E94" s="15">
        <v>264.60000000000002</v>
      </c>
      <c r="F94" s="15">
        <f t="shared" si="3"/>
        <v>275.11202735974018</v>
      </c>
      <c r="G94" s="15">
        <f t="shared" si="4"/>
        <v>10.512027359740159</v>
      </c>
      <c r="H94" s="16">
        <f t="shared" si="5"/>
        <v>1.5281414141830705</v>
      </c>
    </row>
    <row r="95" spans="2:8" x14ac:dyDescent="0.3">
      <c r="B95" s="13" t="s">
        <v>39</v>
      </c>
      <c r="C95" s="14">
        <v>19</v>
      </c>
      <c r="D95" s="15">
        <v>13.5</v>
      </c>
      <c r="E95" s="15">
        <v>259.8</v>
      </c>
      <c r="F95" s="15">
        <f t="shared" si="3"/>
        <v>271.21676157627667</v>
      </c>
      <c r="G95" s="15">
        <f t="shared" si="4"/>
        <v>11.416761576276656</v>
      </c>
      <c r="H95" s="16">
        <f t="shared" si="5"/>
        <v>1.6596633155065912</v>
      </c>
    </row>
    <row r="96" spans="2:8" x14ac:dyDescent="0.3">
      <c r="B96" s="13" t="s">
        <v>39</v>
      </c>
      <c r="C96" s="14">
        <v>20</v>
      </c>
      <c r="D96" s="15">
        <v>12.7</v>
      </c>
      <c r="E96" s="15">
        <v>272.89999999999998</v>
      </c>
      <c r="F96" s="15">
        <f t="shared" si="3"/>
        <v>260.82938615370722</v>
      </c>
      <c r="G96" s="15">
        <f t="shared" si="4"/>
        <v>-12.070613846292758</v>
      </c>
      <c r="H96" s="16">
        <f t="shared" si="5"/>
        <v>-1.7547143174090363</v>
      </c>
    </row>
    <row r="97" spans="2:8" x14ac:dyDescent="0.3">
      <c r="B97" s="13" t="s">
        <v>39</v>
      </c>
      <c r="C97" s="14">
        <v>21</v>
      </c>
      <c r="D97" s="15">
        <v>13</v>
      </c>
      <c r="E97" s="15">
        <v>267</v>
      </c>
      <c r="F97" s="15">
        <f t="shared" si="3"/>
        <v>264.72465193717073</v>
      </c>
      <c r="G97" s="15">
        <f t="shared" si="4"/>
        <v>-2.2753480628292664</v>
      </c>
      <c r="H97" s="16">
        <f t="shared" si="5"/>
        <v>-0.33076907883700296</v>
      </c>
    </row>
    <row r="98" spans="2:8" x14ac:dyDescent="0.3">
      <c r="B98" s="13" t="s">
        <v>39</v>
      </c>
      <c r="C98" s="14">
        <v>22</v>
      </c>
      <c r="D98" s="15">
        <v>12.2</v>
      </c>
      <c r="E98" s="15">
        <v>248.6</v>
      </c>
      <c r="F98" s="15">
        <f t="shared" si="3"/>
        <v>254.33727651460137</v>
      </c>
      <c r="G98" s="15">
        <f t="shared" si="4"/>
        <v>5.7372765146013762</v>
      </c>
      <c r="H98" s="16">
        <f t="shared" si="5"/>
        <v>0.83403225149130322</v>
      </c>
    </row>
    <row r="99" spans="2:8" x14ac:dyDescent="0.3">
      <c r="B99" s="13" t="s">
        <v>39</v>
      </c>
      <c r="C99" s="14">
        <v>23</v>
      </c>
      <c r="D99" s="15">
        <v>12.4</v>
      </c>
      <c r="E99" s="15">
        <v>244.3</v>
      </c>
      <c r="F99" s="15">
        <f t="shared" si="3"/>
        <v>256.9341203702437</v>
      </c>
      <c r="G99" s="15">
        <f t="shared" si="4"/>
        <v>12.634120370243693</v>
      </c>
      <c r="H99" s="16">
        <f t="shared" si="5"/>
        <v>1.8366316894765546</v>
      </c>
    </row>
    <row r="100" spans="2:8" x14ac:dyDescent="0.3">
      <c r="B100" s="13" t="s">
        <v>39</v>
      </c>
      <c r="C100" s="14">
        <v>24</v>
      </c>
      <c r="D100" s="15">
        <v>11.9</v>
      </c>
      <c r="E100" s="15">
        <v>246</v>
      </c>
      <c r="F100" s="15">
        <f t="shared" si="3"/>
        <v>250.44201073113788</v>
      </c>
      <c r="G100" s="15">
        <f t="shared" si="4"/>
        <v>4.4420107311378842</v>
      </c>
      <c r="H100" s="16">
        <f t="shared" si="5"/>
        <v>0.64573847919144023</v>
      </c>
    </row>
    <row r="101" spans="2:8" x14ac:dyDescent="0.3">
      <c r="B101" s="13" t="s">
        <v>40</v>
      </c>
      <c r="C101" s="14">
        <v>1</v>
      </c>
      <c r="D101" s="15">
        <v>13.2</v>
      </c>
      <c r="E101" s="15">
        <v>259.2</v>
      </c>
      <c r="F101" s="15">
        <f t="shared" si="3"/>
        <v>267.32149579281315</v>
      </c>
      <c r="G101" s="15">
        <f t="shared" si="4"/>
        <v>8.1214957928131639</v>
      </c>
      <c r="H101" s="16">
        <f t="shared" si="5"/>
        <v>1.1806280217309233</v>
      </c>
    </row>
    <row r="102" spans="2:8" x14ac:dyDescent="0.3">
      <c r="B102" s="13" t="s">
        <v>40</v>
      </c>
      <c r="C102" s="14">
        <v>2</v>
      </c>
      <c r="D102" s="15">
        <v>13</v>
      </c>
      <c r="E102" s="15">
        <v>275.2</v>
      </c>
      <c r="F102" s="15">
        <f t="shared" si="3"/>
        <v>264.72465193717073</v>
      </c>
      <c r="G102" s="15">
        <f t="shared" si="4"/>
        <v>-10.475348062829255</v>
      </c>
      <c r="H102" s="16">
        <f t="shared" si="5"/>
        <v>-1.522809316887801</v>
      </c>
    </row>
    <row r="103" spans="2:8" x14ac:dyDescent="0.3">
      <c r="B103" s="13" t="s">
        <v>40</v>
      </c>
      <c r="C103" s="14">
        <v>3</v>
      </c>
      <c r="D103" s="15">
        <v>12.7</v>
      </c>
      <c r="E103" s="15">
        <v>247.1</v>
      </c>
      <c r="F103" s="15">
        <f t="shared" si="3"/>
        <v>260.82938615370722</v>
      </c>
      <c r="G103" s="15">
        <f t="shared" si="4"/>
        <v>13.729386153707225</v>
      </c>
      <c r="H103" s="16">
        <f t="shared" si="5"/>
        <v>1.9958513096288428</v>
      </c>
    </row>
    <row r="104" spans="2:8" x14ac:dyDescent="0.3">
      <c r="B104" s="13" t="s">
        <v>40</v>
      </c>
      <c r="C104" s="14">
        <v>4</v>
      </c>
      <c r="D104" s="15">
        <v>15.9</v>
      </c>
      <c r="E104" s="15">
        <v>304.39999999999998</v>
      </c>
      <c r="F104" s="15">
        <f t="shared" si="3"/>
        <v>302.37888784398478</v>
      </c>
      <c r="G104" s="15">
        <f t="shared" si="4"/>
        <v>-2.0211121560151923</v>
      </c>
      <c r="H104" s="16">
        <f t="shared" si="5"/>
        <v>-0.29381061165655059</v>
      </c>
    </row>
    <row r="105" spans="2:8" x14ac:dyDescent="0.3">
      <c r="B105" s="13" t="s">
        <v>40</v>
      </c>
      <c r="C105" s="14">
        <v>5</v>
      </c>
      <c r="D105" s="15">
        <v>16.2</v>
      </c>
      <c r="E105" s="15">
        <v>308.7</v>
      </c>
      <c r="F105" s="15">
        <f t="shared" si="3"/>
        <v>306.2741536274483</v>
      </c>
      <c r="G105" s="15">
        <f t="shared" si="4"/>
        <v>-2.425846372551689</v>
      </c>
      <c r="H105" s="16">
        <f t="shared" si="5"/>
        <v>-0.35264713261112002</v>
      </c>
    </row>
    <row r="106" spans="2:8" x14ac:dyDescent="0.3">
      <c r="B106" s="13" t="s">
        <v>40</v>
      </c>
      <c r="C106" s="14">
        <v>6</v>
      </c>
      <c r="D106" s="15">
        <v>16.5</v>
      </c>
      <c r="E106" s="15">
        <v>300.39999999999998</v>
      </c>
      <c r="F106" s="15">
        <f t="shared" si="3"/>
        <v>310.16941941091181</v>
      </c>
      <c r="G106" s="15">
        <f t="shared" si="4"/>
        <v>9.7694194109118371</v>
      </c>
      <c r="H106" s="16">
        <f t="shared" si="5"/>
        <v>1.420187931731884</v>
      </c>
    </row>
    <row r="107" spans="2:8" x14ac:dyDescent="0.3">
      <c r="B107" s="13" t="s">
        <v>40</v>
      </c>
      <c r="C107" s="14">
        <v>7</v>
      </c>
      <c r="D107" s="15">
        <v>16.2</v>
      </c>
      <c r="E107" s="15">
        <v>308.3</v>
      </c>
      <c r="F107" s="15">
        <f t="shared" si="3"/>
        <v>306.2741536274483</v>
      </c>
      <c r="G107" s="15">
        <f t="shared" si="4"/>
        <v>-2.0258463725517117</v>
      </c>
      <c r="H107" s="16">
        <f t="shared" si="5"/>
        <v>-0.29449882831596236</v>
      </c>
    </row>
    <row r="108" spans="2:8" x14ac:dyDescent="0.3">
      <c r="B108" s="13" t="s">
        <v>40</v>
      </c>
      <c r="C108" s="14">
        <v>8</v>
      </c>
      <c r="D108" s="15">
        <v>17.8</v>
      </c>
      <c r="E108" s="15">
        <v>326.5</v>
      </c>
      <c r="F108" s="15">
        <f t="shared" si="3"/>
        <v>327.04890447258708</v>
      </c>
      <c r="G108" s="15">
        <f t="shared" si="4"/>
        <v>0.54890447258708264</v>
      </c>
      <c r="H108" s="16">
        <f t="shared" si="5"/>
        <v>7.9794660752421295E-2</v>
      </c>
    </row>
    <row r="109" spans="2:8" x14ac:dyDescent="0.3">
      <c r="B109" s="13" t="s">
        <v>40</v>
      </c>
      <c r="C109" s="14">
        <v>9</v>
      </c>
      <c r="D109" s="15">
        <v>17.3</v>
      </c>
      <c r="E109" s="15">
        <v>326.60000000000002</v>
      </c>
      <c r="F109" s="15">
        <f t="shared" si="3"/>
        <v>320.55679483348126</v>
      </c>
      <c r="G109" s="15">
        <f t="shared" si="4"/>
        <v>-6.0432051665187601</v>
      </c>
      <c r="H109" s="16">
        <f t="shared" si="5"/>
        <v>-0.87850533235205419</v>
      </c>
    </row>
    <row r="110" spans="2:8" x14ac:dyDescent="0.3">
      <c r="B110" s="13" t="s">
        <v>40</v>
      </c>
      <c r="C110" s="14">
        <v>10</v>
      </c>
      <c r="D110" s="15">
        <v>17</v>
      </c>
      <c r="E110" s="15">
        <v>313.39999999999998</v>
      </c>
      <c r="F110" s="15">
        <f t="shared" si="3"/>
        <v>316.66152905001769</v>
      </c>
      <c r="G110" s="15">
        <f t="shared" si="4"/>
        <v>3.2615290500177139</v>
      </c>
      <c r="H110" s="16">
        <f t="shared" si="5"/>
        <v>0.47413095916984316</v>
      </c>
    </row>
    <row r="111" spans="2:8" x14ac:dyDescent="0.3">
      <c r="B111" s="13" t="s">
        <v>40</v>
      </c>
      <c r="C111" s="14">
        <v>11</v>
      </c>
      <c r="D111" s="15">
        <v>17.600000000000001</v>
      </c>
      <c r="E111" s="15">
        <v>321</v>
      </c>
      <c r="F111" s="15">
        <f t="shared" si="3"/>
        <v>324.45206061694478</v>
      </c>
      <c r="G111" s="15">
        <f t="shared" si="4"/>
        <v>3.4520606169447774</v>
      </c>
      <c r="H111" s="16">
        <f t="shared" si="5"/>
        <v>0.50182867799861497</v>
      </c>
    </row>
    <row r="112" spans="2:8" x14ac:dyDescent="0.3">
      <c r="B112" s="13" t="s">
        <v>40</v>
      </c>
      <c r="C112" s="14">
        <v>12</v>
      </c>
      <c r="D112" s="15">
        <v>18.100000000000001</v>
      </c>
      <c r="E112" s="15">
        <v>333.6</v>
      </c>
      <c r="F112" s="15">
        <f t="shared" si="3"/>
        <v>330.9441702560506</v>
      </c>
      <c r="G112" s="15">
        <f t="shared" si="4"/>
        <v>-2.6558297439494254</v>
      </c>
      <c r="H112" s="16">
        <f t="shared" si="5"/>
        <v>-0.3860799902682765</v>
      </c>
    </row>
    <row r="113" spans="2:8" x14ac:dyDescent="0.3">
      <c r="B113" s="13" t="s">
        <v>40</v>
      </c>
      <c r="C113" s="14">
        <v>13</v>
      </c>
      <c r="D113" s="15">
        <v>18.100000000000001</v>
      </c>
      <c r="E113" s="15">
        <v>337.5</v>
      </c>
      <c r="F113" s="15">
        <f t="shared" si="3"/>
        <v>330.9441702560506</v>
      </c>
      <c r="G113" s="15">
        <f t="shared" si="4"/>
        <v>-6.5558297439494027</v>
      </c>
      <c r="H113" s="16">
        <f t="shared" si="5"/>
        <v>-0.95302595714609251</v>
      </c>
    </row>
    <row r="114" spans="2:8" x14ac:dyDescent="0.3">
      <c r="B114" s="13" t="s">
        <v>40</v>
      </c>
      <c r="C114" s="14">
        <v>14</v>
      </c>
      <c r="D114" s="15">
        <v>15.9</v>
      </c>
      <c r="E114" s="15">
        <v>309.3</v>
      </c>
      <c r="F114" s="15">
        <f t="shared" si="3"/>
        <v>302.37888784398478</v>
      </c>
      <c r="G114" s="15">
        <f t="shared" si="4"/>
        <v>-6.9211121560152264</v>
      </c>
      <c r="H114" s="16">
        <f t="shared" si="5"/>
        <v>-1.0061273392722772</v>
      </c>
    </row>
    <row r="115" spans="2:8" x14ac:dyDescent="0.3">
      <c r="B115" s="13" t="s">
        <v>40</v>
      </c>
      <c r="C115" s="14">
        <v>15</v>
      </c>
      <c r="D115" s="15">
        <v>16.8</v>
      </c>
      <c r="E115" s="15">
        <v>302.60000000000002</v>
      </c>
      <c r="F115" s="15">
        <f t="shared" si="3"/>
        <v>314.06468519437533</v>
      </c>
      <c r="G115" s="15">
        <f t="shared" si="4"/>
        <v>11.464685194375306</v>
      </c>
      <c r="H115" s="16">
        <f t="shared" si="5"/>
        <v>1.6666300083269046</v>
      </c>
    </row>
    <row r="116" spans="2:8" x14ac:dyDescent="0.3">
      <c r="B116" s="13" t="s">
        <v>40</v>
      </c>
      <c r="C116" s="14">
        <v>16</v>
      </c>
      <c r="D116" s="15">
        <v>16.5</v>
      </c>
      <c r="E116" s="15">
        <v>320</v>
      </c>
      <c r="F116" s="15">
        <f t="shared" si="3"/>
        <v>310.16941941091181</v>
      </c>
      <c r="G116" s="15">
        <f t="shared" si="4"/>
        <v>-9.8305805890881857</v>
      </c>
      <c r="H116" s="16">
        <f t="shared" si="5"/>
        <v>-1.4290789787310061</v>
      </c>
    </row>
    <row r="117" spans="2:8" x14ac:dyDescent="0.3">
      <c r="B117" s="13" t="s">
        <v>40</v>
      </c>
      <c r="C117" s="14">
        <v>17</v>
      </c>
      <c r="D117" s="15">
        <v>14.6</v>
      </c>
      <c r="E117" s="15">
        <v>290.7</v>
      </c>
      <c r="F117" s="15">
        <f t="shared" si="3"/>
        <v>285.49940278230952</v>
      </c>
      <c r="G117" s="15">
        <f t="shared" si="4"/>
        <v>-5.200597217690472</v>
      </c>
      <c r="H117" s="16">
        <f t="shared" si="5"/>
        <v>-0.75601477382708249</v>
      </c>
    </row>
    <row r="118" spans="2:8" x14ac:dyDescent="0.3">
      <c r="B118" s="13" t="s">
        <v>40</v>
      </c>
      <c r="C118" s="14">
        <v>18</v>
      </c>
      <c r="D118" s="15">
        <v>15.1</v>
      </c>
      <c r="E118" s="15">
        <v>298.10000000000002</v>
      </c>
      <c r="F118" s="15">
        <f t="shared" si="3"/>
        <v>291.99151242141539</v>
      </c>
      <c r="G118" s="15">
        <f t="shared" si="4"/>
        <v>-6.1084875785846293</v>
      </c>
      <c r="H118" s="16">
        <f t="shared" si="5"/>
        <v>-0.88799548625687486</v>
      </c>
    </row>
    <row r="119" spans="2:8" x14ac:dyDescent="0.3">
      <c r="B119" s="13" t="s">
        <v>40</v>
      </c>
      <c r="C119" s="14">
        <v>19</v>
      </c>
      <c r="D119" s="15">
        <v>14.3</v>
      </c>
      <c r="E119" s="15">
        <v>276.8</v>
      </c>
      <c r="F119" s="15">
        <f t="shared" si="3"/>
        <v>281.604136998846</v>
      </c>
      <c r="G119" s="15">
        <f t="shared" si="4"/>
        <v>4.8041369988459905</v>
      </c>
      <c r="H119" s="16">
        <f t="shared" si="5"/>
        <v>0.698381050211345</v>
      </c>
    </row>
    <row r="120" spans="2:8" x14ac:dyDescent="0.3">
      <c r="B120" s="13" t="s">
        <v>40</v>
      </c>
      <c r="C120" s="14">
        <v>20</v>
      </c>
      <c r="D120" s="15">
        <v>14.9</v>
      </c>
      <c r="E120" s="15">
        <v>299.5</v>
      </c>
      <c r="F120" s="15">
        <f t="shared" si="3"/>
        <v>289.39466856577303</v>
      </c>
      <c r="G120" s="15">
        <f t="shared" si="4"/>
        <v>-10.105331434226969</v>
      </c>
      <c r="H120" s="16">
        <f t="shared" si="5"/>
        <v>-1.4690197181022127</v>
      </c>
    </row>
    <row r="121" spans="2:8" x14ac:dyDescent="0.3">
      <c r="B121" s="13" t="s">
        <v>40</v>
      </c>
      <c r="C121" s="14">
        <v>21</v>
      </c>
      <c r="D121" s="15">
        <v>14.1</v>
      </c>
      <c r="E121" s="15">
        <v>274.8</v>
      </c>
      <c r="F121" s="15">
        <f t="shared" si="3"/>
        <v>279.0072931432037</v>
      </c>
      <c r="G121" s="15">
        <f t="shared" si="4"/>
        <v>4.2072931432036853</v>
      </c>
      <c r="H121" s="16">
        <f t="shared" si="5"/>
        <v>0.61161740487488025</v>
      </c>
    </row>
    <row r="122" spans="2:8" x14ac:dyDescent="0.3">
      <c r="B122" s="13" t="s">
        <v>40</v>
      </c>
      <c r="C122" s="14">
        <v>22</v>
      </c>
      <c r="D122" s="15">
        <v>14.6</v>
      </c>
      <c r="E122" s="15">
        <v>292.89999999999998</v>
      </c>
      <c r="F122" s="15">
        <f t="shared" si="3"/>
        <v>285.49940278230952</v>
      </c>
      <c r="G122" s="15">
        <f t="shared" si="4"/>
        <v>-7.4005972176904606</v>
      </c>
      <c r="H122" s="16">
        <f t="shared" si="5"/>
        <v>-1.0758304474504661</v>
      </c>
    </row>
    <row r="123" spans="2:8" x14ac:dyDescent="0.3">
      <c r="B123" s="13" t="s">
        <v>40</v>
      </c>
      <c r="C123" s="14">
        <v>23</v>
      </c>
      <c r="D123" s="15">
        <v>15.7</v>
      </c>
      <c r="E123" s="15">
        <v>293.7</v>
      </c>
      <c r="F123" s="15">
        <f t="shared" si="3"/>
        <v>299.78204398834248</v>
      </c>
      <c r="G123" s="15">
        <f t="shared" si="4"/>
        <v>6.082043988342491</v>
      </c>
      <c r="H123" s="16">
        <f t="shared" si="5"/>
        <v>0.88415136142673389</v>
      </c>
    </row>
    <row r="124" spans="2:8" x14ac:dyDescent="0.3">
      <c r="B124" s="13" t="s">
        <v>40</v>
      </c>
      <c r="C124" s="14">
        <v>24</v>
      </c>
      <c r="D124" s="15">
        <v>15.1</v>
      </c>
      <c r="E124" s="15">
        <v>289</v>
      </c>
      <c r="F124" s="15">
        <f t="shared" si="3"/>
        <v>291.99151242141539</v>
      </c>
      <c r="G124" s="15">
        <f t="shared" si="4"/>
        <v>2.9915124214153934</v>
      </c>
      <c r="H124" s="16">
        <f t="shared" si="5"/>
        <v>0.4348784364580402</v>
      </c>
    </row>
    <row r="125" spans="2:8" x14ac:dyDescent="0.3">
      <c r="B125" s="13" t="s">
        <v>41</v>
      </c>
      <c r="C125" s="14">
        <v>1</v>
      </c>
      <c r="D125" s="15">
        <v>14.6</v>
      </c>
      <c r="E125" s="15">
        <v>285.5</v>
      </c>
      <c r="F125" s="15">
        <f t="shared" si="3"/>
        <v>285.49940278230952</v>
      </c>
      <c r="G125" s="15">
        <f t="shared" si="4"/>
        <v>-5.9721769048337592E-4</v>
      </c>
      <c r="H125" s="16">
        <f t="shared" si="5"/>
        <v>-8.6817989991701483E-5</v>
      </c>
    </row>
    <row r="126" spans="2:8" x14ac:dyDescent="0.3">
      <c r="B126" s="13" t="s">
        <v>41</v>
      </c>
      <c r="C126" s="14">
        <v>2</v>
      </c>
      <c r="D126" s="15">
        <v>14.9</v>
      </c>
      <c r="E126" s="15">
        <v>283.3</v>
      </c>
      <c r="F126" s="15">
        <f t="shared" si="3"/>
        <v>289.39466856577303</v>
      </c>
      <c r="G126" s="15">
        <f t="shared" si="4"/>
        <v>6.09466856577302</v>
      </c>
      <c r="H126" s="16">
        <f t="shared" si="5"/>
        <v>0.88598660585180444</v>
      </c>
    </row>
    <row r="127" spans="2:8" x14ac:dyDescent="0.3">
      <c r="B127" s="13" t="s">
        <v>41</v>
      </c>
      <c r="C127" s="14">
        <v>3</v>
      </c>
      <c r="D127" s="15">
        <v>14.6</v>
      </c>
      <c r="E127" s="15">
        <v>278.89999999999998</v>
      </c>
      <c r="F127" s="15">
        <f t="shared" si="3"/>
        <v>285.49940278230952</v>
      </c>
      <c r="G127" s="15">
        <f t="shared" si="4"/>
        <v>6.5994027823095394</v>
      </c>
      <c r="H127" s="16">
        <f t="shared" si="5"/>
        <v>0.95936020288016743</v>
      </c>
    </row>
    <row r="128" spans="2:8" x14ac:dyDescent="0.3">
      <c r="B128" s="13" t="s">
        <v>41</v>
      </c>
      <c r="C128" s="14">
        <v>4</v>
      </c>
      <c r="D128" s="15">
        <v>13.8</v>
      </c>
      <c r="E128" s="15">
        <v>276.8</v>
      </c>
      <c r="F128" s="15">
        <f t="shared" si="3"/>
        <v>275.11202735974018</v>
      </c>
      <c r="G128" s="15">
        <f t="shared" si="4"/>
        <v>-1.6879726402598294</v>
      </c>
      <c r="H128" s="16">
        <f t="shared" si="5"/>
        <v>-0.24538186681933705</v>
      </c>
    </row>
    <row r="129" spans="2:8" x14ac:dyDescent="0.3">
      <c r="B129" s="13" t="s">
        <v>41</v>
      </c>
      <c r="C129" s="14">
        <v>5</v>
      </c>
      <c r="D129" s="15">
        <v>14.1</v>
      </c>
      <c r="E129" s="15">
        <v>275.7</v>
      </c>
      <c r="F129" s="15">
        <f t="shared" si="3"/>
        <v>279.0072931432037</v>
      </c>
      <c r="G129" s="15">
        <f t="shared" si="4"/>
        <v>3.307293143203708</v>
      </c>
      <c r="H129" s="16">
        <f t="shared" si="5"/>
        <v>0.48078372021077137</v>
      </c>
    </row>
    <row r="130" spans="2:8" x14ac:dyDescent="0.3">
      <c r="B130" s="13" t="s">
        <v>41</v>
      </c>
      <c r="C130" s="14">
        <v>6</v>
      </c>
      <c r="D130" s="15">
        <v>13.8</v>
      </c>
      <c r="E130" s="15">
        <v>280.60000000000002</v>
      </c>
      <c r="F130" s="15">
        <f t="shared" si="3"/>
        <v>275.11202735974018</v>
      </c>
      <c r="G130" s="15">
        <f t="shared" si="4"/>
        <v>-5.4879726402598408</v>
      </c>
      <c r="H130" s="16">
        <f t="shared" si="5"/>
        <v>-0.79779075762336782</v>
      </c>
    </row>
    <row r="131" spans="2:8" x14ac:dyDescent="0.3">
      <c r="B131" s="13" t="s">
        <v>41</v>
      </c>
      <c r="C131" s="14">
        <v>7</v>
      </c>
      <c r="D131" s="15">
        <v>14.1</v>
      </c>
      <c r="E131" s="15">
        <v>285.8</v>
      </c>
      <c r="F131" s="15">
        <f t="shared" si="3"/>
        <v>279.0072931432037</v>
      </c>
      <c r="G131" s="15">
        <f t="shared" si="4"/>
        <v>-6.7927068567963147</v>
      </c>
      <c r="H131" s="16">
        <f t="shared" si="5"/>
        <v>-0.98746096324204602</v>
      </c>
    </row>
    <row r="132" spans="2:8" x14ac:dyDescent="0.3">
      <c r="B132" s="13" t="s">
        <v>41</v>
      </c>
      <c r="C132" s="14">
        <v>8</v>
      </c>
      <c r="D132" s="15">
        <v>14.9</v>
      </c>
      <c r="E132" s="15">
        <v>290.8</v>
      </c>
      <c r="F132" s="15">
        <f t="shared" si="3"/>
        <v>289.39466856577303</v>
      </c>
      <c r="G132" s="15">
        <f t="shared" si="4"/>
        <v>-1.40533143422698</v>
      </c>
      <c r="H132" s="16">
        <f t="shared" si="5"/>
        <v>-0.20429409968246354</v>
      </c>
    </row>
    <row r="133" spans="2:8" x14ac:dyDescent="0.3">
      <c r="B133" s="13" t="s">
        <v>41</v>
      </c>
      <c r="C133" s="14">
        <v>9</v>
      </c>
      <c r="D133" s="15">
        <v>14.3</v>
      </c>
      <c r="E133" s="15">
        <v>274.39999999999998</v>
      </c>
      <c r="F133" s="15">
        <f t="shared" si="3"/>
        <v>281.604136998846</v>
      </c>
      <c r="G133" s="15">
        <f t="shared" si="4"/>
        <v>7.2041369988460247</v>
      </c>
      <c r="H133" s="16">
        <f t="shared" si="5"/>
        <v>1.0472708759823157</v>
      </c>
    </row>
    <row r="134" spans="2:8" x14ac:dyDescent="0.3">
      <c r="B134" s="13" t="s">
        <v>41</v>
      </c>
      <c r="C134" s="14">
        <v>10</v>
      </c>
      <c r="D134" s="15">
        <v>15.1</v>
      </c>
      <c r="E134" s="15">
        <v>298.39999999999998</v>
      </c>
      <c r="F134" s="15">
        <f t="shared" ref="F134:F172" si="6">$K$19*D134+$L$19</f>
        <v>291.99151242141539</v>
      </c>
      <c r="G134" s="15">
        <f t="shared" ref="G134:G172" si="7">F134-E134</f>
        <v>-6.4084875785845838</v>
      </c>
      <c r="H134" s="16">
        <f t="shared" ref="H134:H172" si="8">G134/$L$21</f>
        <v>-0.93160671447823895</v>
      </c>
    </row>
    <row r="135" spans="2:8" x14ac:dyDescent="0.3">
      <c r="B135" s="13" t="s">
        <v>41</v>
      </c>
      <c r="C135" s="14">
        <v>11</v>
      </c>
      <c r="D135" s="15">
        <v>14.6</v>
      </c>
      <c r="E135" s="15">
        <v>283.5</v>
      </c>
      <c r="F135" s="15">
        <f t="shared" si="6"/>
        <v>285.49940278230952</v>
      </c>
      <c r="G135" s="15">
        <f t="shared" si="7"/>
        <v>1.9994027823095166</v>
      </c>
      <c r="H135" s="16">
        <f t="shared" si="8"/>
        <v>0.29065470348581307</v>
      </c>
    </row>
    <row r="136" spans="2:8" x14ac:dyDescent="0.3">
      <c r="B136" s="13" t="s">
        <v>41</v>
      </c>
      <c r="C136" s="14">
        <v>12</v>
      </c>
      <c r="D136" s="15">
        <v>14.6</v>
      </c>
      <c r="E136" s="15">
        <v>291.5</v>
      </c>
      <c r="F136" s="15">
        <f t="shared" si="6"/>
        <v>285.49940278230952</v>
      </c>
      <c r="G136" s="15">
        <f t="shared" si="7"/>
        <v>-6.0005972176904834</v>
      </c>
      <c r="H136" s="16">
        <f t="shared" si="8"/>
        <v>-0.87231138241740602</v>
      </c>
    </row>
    <row r="137" spans="2:8" x14ac:dyDescent="0.3">
      <c r="B137" s="13" t="s">
        <v>41</v>
      </c>
      <c r="C137" s="14">
        <v>13</v>
      </c>
      <c r="D137" s="15">
        <v>15.4</v>
      </c>
      <c r="E137" s="15">
        <v>290.2</v>
      </c>
      <c r="F137" s="15">
        <f t="shared" si="6"/>
        <v>295.88677820487896</v>
      </c>
      <c r="G137" s="15">
        <f t="shared" si="7"/>
        <v>5.6867782048789763</v>
      </c>
      <c r="H137" s="16">
        <f t="shared" si="8"/>
        <v>0.82669127379097973</v>
      </c>
    </row>
    <row r="138" spans="2:8" x14ac:dyDescent="0.3">
      <c r="B138" s="13" t="s">
        <v>41</v>
      </c>
      <c r="C138" s="14">
        <v>14</v>
      </c>
      <c r="D138" s="15">
        <v>13.8</v>
      </c>
      <c r="E138" s="15">
        <v>282</v>
      </c>
      <c r="F138" s="15">
        <f t="shared" si="6"/>
        <v>275.11202735974018</v>
      </c>
      <c r="G138" s="15">
        <f t="shared" si="7"/>
        <v>-6.887972640259818</v>
      </c>
      <c r="H138" s="16">
        <f t="shared" si="8"/>
        <v>-1.0013098226564279</v>
      </c>
    </row>
    <row r="139" spans="2:8" x14ac:dyDescent="0.3">
      <c r="B139" s="13" t="s">
        <v>41</v>
      </c>
      <c r="C139" s="14">
        <v>15</v>
      </c>
      <c r="D139" s="15">
        <v>13.5</v>
      </c>
      <c r="E139" s="15">
        <v>268.8</v>
      </c>
      <c r="F139" s="15">
        <f t="shared" si="6"/>
        <v>271.21676157627667</v>
      </c>
      <c r="G139" s="15">
        <f t="shared" si="7"/>
        <v>2.4167615762766559</v>
      </c>
      <c r="H139" s="16">
        <f t="shared" si="8"/>
        <v>0.35132646886546959</v>
      </c>
    </row>
    <row r="140" spans="2:8" x14ac:dyDescent="0.3">
      <c r="B140" s="13" t="s">
        <v>41</v>
      </c>
      <c r="C140" s="14">
        <v>16</v>
      </c>
      <c r="D140" s="15">
        <v>12.7</v>
      </c>
      <c r="E140" s="15">
        <v>271.7</v>
      </c>
      <c r="F140" s="15">
        <f t="shared" si="6"/>
        <v>260.82938615370722</v>
      </c>
      <c r="G140" s="15">
        <f t="shared" si="7"/>
        <v>-10.87061384629277</v>
      </c>
      <c r="H140" s="16">
        <f t="shared" si="8"/>
        <v>-1.580269404523555</v>
      </c>
    </row>
    <row r="141" spans="2:8" x14ac:dyDescent="0.3">
      <c r="B141" s="13" t="s">
        <v>41</v>
      </c>
      <c r="C141" s="14">
        <v>17</v>
      </c>
      <c r="D141" s="15">
        <v>13</v>
      </c>
      <c r="E141" s="15">
        <v>276.2</v>
      </c>
      <c r="F141" s="15">
        <f t="shared" si="6"/>
        <v>264.72465193717073</v>
      </c>
      <c r="G141" s="15">
        <f t="shared" si="7"/>
        <v>-11.475348062829255</v>
      </c>
      <c r="H141" s="16">
        <f t="shared" si="8"/>
        <v>-1.6681800776257034</v>
      </c>
    </row>
    <row r="142" spans="2:8" x14ac:dyDescent="0.3">
      <c r="B142" s="13" t="s">
        <v>41</v>
      </c>
      <c r="C142" s="14">
        <v>18</v>
      </c>
      <c r="D142" s="15">
        <v>12.2</v>
      </c>
      <c r="E142" s="15">
        <v>264.89999999999998</v>
      </c>
      <c r="F142" s="15">
        <f t="shared" si="6"/>
        <v>254.33727651460137</v>
      </c>
      <c r="G142" s="15">
        <f t="shared" si="7"/>
        <v>-10.562723485398607</v>
      </c>
      <c r="H142" s="16">
        <f t="shared" si="8"/>
        <v>-1.5355111485365034</v>
      </c>
    </row>
    <row r="143" spans="2:8" x14ac:dyDescent="0.3">
      <c r="B143" s="13" t="s">
        <v>41</v>
      </c>
      <c r="C143" s="14">
        <v>19</v>
      </c>
      <c r="D143" s="15">
        <v>12.4</v>
      </c>
      <c r="E143" s="15">
        <v>255</v>
      </c>
      <c r="F143" s="15">
        <f t="shared" si="6"/>
        <v>256.9341203702437</v>
      </c>
      <c r="G143" s="15">
        <f t="shared" si="7"/>
        <v>1.9341203702437042</v>
      </c>
      <c r="H143" s="16">
        <f t="shared" si="8"/>
        <v>0.28116454958100073</v>
      </c>
    </row>
    <row r="144" spans="2:8" x14ac:dyDescent="0.3">
      <c r="B144" s="13" t="s">
        <v>41</v>
      </c>
      <c r="C144" s="14">
        <v>20</v>
      </c>
      <c r="D144" s="15">
        <v>11.9</v>
      </c>
      <c r="E144" s="15">
        <v>254.6</v>
      </c>
      <c r="F144" s="15">
        <f t="shared" si="6"/>
        <v>250.44201073113788</v>
      </c>
      <c r="G144" s="15">
        <f t="shared" si="7"/>
        <v>-4.1579892688621101</v>
      </c>
      <c r="H144" s="16">
        <f t="shared" si="8"/>
        <v>-0.60445006315451955</v>
      </c>
    </row>
    <row r="145" spans="2:8" x14ac:dyDescent="0.3">
      <c r="B145" s="13" t="s">
        <v>41</v>
      </c>
      <c r="C145" s="14">
        <v>21</v>
      </c>
      <c r="D145" s="15">
        <v>13.2</v>
      </c>
      <c r="E145" s="15">
        <v>275.8</v>
      </c>
      <c r="F145" s="15">
        <f t="shared" si="6"/>
        <v>267.32149579281315</v>
      </c>
      <c r="G145" s="15">
        <f t="shared" si="7"/>
        <v>-8.4785042071868588</v>
      </c>
      <c r="H145" s="16">
        <f t="shared" si="8"/>
        <v>-1.2325266065182596</v>
      </c>
    </row>
    <row r="146" spans="2:8" x14ac:dyDescent="0.3">
      <c r="B146" s="13" t="s">
        <v>41</v>
      </c>
      <c r="C146" s="14">
        <v>22</v>
      </c>
      <c r="D146" s="15">
        <v>13</v>
      </c>
      <c r="E146" s="15">
        <v>259.89999999999998</v>
      </c>
      <c r="F146" s="15">
        <f t="shared" si="6"/>
        <v>264.72465193717073</v>
      </c>
      <c r="G146" s="15">
        <f t="shared" si="7"/>
        <v>4.8246519371707564</v>
      </c>
      <c r="H146" s="16">
        <f t="shared" si="8"/>
        <v>0.7013633224021073</v>
      </c>
    </row>
    <row r="147" spans="2:8" x14ac:dyDescent="0.3">
      <c r="B147" s="13" t="s">
        <v>41</v>
      </c>
      <c r="C147" s="14">
        <v>23</v>
      </c>
      <c r="D147" s="15">
        <v>12.7</v>
      </c>
      <c r="E147" s="15">
        <v>247.4</v>
      </c>
      <c r="F147" s="15">
        <f t="shared" si="6"/>
        <v>260.82938615370722</v>
      </c>
      <c r="G147" s="15">
        <f t="shared" si="7"/>
        <v>13.429386153707213</v>
      </c>
      <c r="H147" s="16">
        <f t="shared" si="8"/>
        <v>1.9522400814074705</v>
      </c>
    </row>
    <row r="148" spans="2:8" x14ac:dyDescent="0.3">
      <c r="B148" s="13" t="s">
        <v>41</v>
      </c>
      <c r="C148" s="14">
        <v>24</v>
      </c>
      <c r="D148" s="15">
        <v>15.9</v>
      </c>
      <c r="E148" s="15">
        <v>305.89999999999998</v>
      </c>
      <c r="F148" s="15">
        <f t="shared" si="6"/>
        <v>302.37888784398478</v>
      </c>
      <c r="G148" s="15">
        <f t="shared" si="7"/>
        <v>-3.5211121560151923</v>
      </c>
      <c r="H148" s="16">
        <f t="shared" si="8"/>
        <v>-0.51186675276340421</v>
      </c>
    </row>
    <row r="149" spans="2:8" x14ac:dyDescent="0.3">
      <c r="B149" s="13" t="s">
        <v>42</v>
      </c>
      <c r="C149" s="14">
        <v>1</v>
      </c>
      <c r="D149" s="15">
        <v>16.2</v>
      </c>
      <c r="E149" s="15">
        <v>303.7</v>
      </c>
      <c r="F149" s="15">
        <f t="shared" si="6"/>
        <v>306.2741536274483</v>
      </c>
      <c r="G149" s="15">
        <f t="shared" si="7"/>
        <v>2.574153627448311</v>
      </c>
      <c r="H149" s="16">
        <f t="shared" si="8"/>
        <v>0.37420667107839195</v>
      </c>
    </row>
    <row r="150" spans="2:8" x14ac:dyDescent="0.3">
      <c r="B150" s="13" t="s">
        <v>42</v>
      </c>
      <c r="C150" s="14">
        <v>2</v>
      </c>
      <c r="D150" s="15">
        <v>16.5</v>
      </c>
      <c r="E150" s="15">
        <v>311.3</v>
      </c>
      <c r="F150" s="15">
        <f t="shared" si="6"/>
        <v>310.16941941091181</v>
      </c>
      <c r="G150" s="15">
        <f t="shared" si="7"/>
        <v>-1.130580589088197</v>
      </c>
      <c r="H150" s="16">
        <f t="shared" si="8"/>
        <v>-0.16435336031125702</v>
      </c>
    </row>
    <row r="151" spans="2:8" x14ac:dyDescent="0.3">
      <c r="B151" s="13" t="s">
        <v>42</v>
      </c>
      <c r="C151" s="14">
        <v>3</v>
      </c>
      <c r="D151" s="15">
        <v>16.2</v>
      </c>
      <c r="E151" s="15">
        <v>316.39999999999998</v>
      </c>
      <c r="F151" s="15">
        <f t="shared" si="6"/>
        <v>306.2741536274483</v>
      </c>
      <c r="G151" s="15">
        <f t="shared" si="7"/>
        <v>-10.125846372551678</v>
      </c>
      <c r="H151" s="16">
        <f t="shared" si="8"/>
        <v>-1.4720019902929669</v>
      </c>
    </row>
    <row r="152" spans="2:8" x14ac:dyDescent="0.3">
      <c r="B152" s="13" t="s">
        <v>42</v>
      </c>
      <c r="C152" s="14">
        <v>4</v>
      </c>
      <c r="D152" s="15">
        <v>16.8</v>
      </c>
      <c r="E152" s="15">
        <v>319.39999999999998</v>
      </c>
      <c r="F152" s="15">
        <f t="shared" si="6"/>
        <v>314.06468519437533</v>
      </c>
      <c r="G152" s="15">
        <f t="shared" si="7"/>
        <v>-5.3353148056246482</v>
      </c>
      <c r="H152" s="16">
        <f t="shared" si="8"/>
        <v>-0.77559877206984895</v>
      </c>
    </row>
    <row r="153" spans="2:8" x14ac:dyDescent="0.3">
      <c r="B153" s="13" t="s">
        <v>42</v>
      </c>
      <c r="C153" s="14">
        <v>5</v>
      </c>
      <c r="D153" s="15">
        <v>16.5</v>
      </c>
      <c r="E153" s="15">
        <v>304.8</v>
      </c>
      <c r="F153" s="15">
        <f t="shared" si="6"/>
        <v>310.16941941091181</v>
      </c>
      <c r="G153" s="15">
        <f t="shared" si="7"/>
        <v>5.369419410911803</v>
      </c>
      <c r="H153" s="16">
        <f t="shared" si="8"/>
        <v>0.78055658448510856</v>
      </c>
    </row>
    <row r="154" spans="2:8" x14ac:dyDescent="0.3">
      <c r="B154" s="13" t="s">
        <v>42</v>
      </c>
      <c r="C154" s="14">
        <v>6</v>
      </c>
      <c r="D154" s="15">
        <v>14.6</v>
      </c>
      <c r="E154" s="15">
        <v>278.8</v>
      </c>
      <c r="F154" s="15">
        <f t="shared" si="6"/>
        <v>285.49940278230952</v>
      </c>
      <c r="G154" s="15">
        <f t="shared" si="7"/>
        <v>6.6994027823095053</v>
      </c>
      <c r="H154" s="16">
        <f t="shared" si="8"/>
        <v>0.97389727895395262</v>
      </c>
    </row>
    <row r="155" spans="2:8" x14ac:dyDescent="0.3">
      <c r="B155" s="13" t="s">
        <v>42</v>
      </c>
      <c r="C155" s="14">
        <v>7</v>
      </c>
      <c r="D155" s="15">
        <v>15.1</v>
      </c>
      <c r="E155" s="15">
        <v>288.39999999999998</v>
      </c>
      <c r="F155" s="15">
        <f t="shared" si="6"/>
        <v>291.99151242141539</v>
      </c>
      <c r="G155" s="15">
        <f t="shared" si="7"/>
        <v>3.5915124214154162</v>
      </c>
      <c r="H155" s="16">
        <f t="shared" si="8"/>
        <v>0.52210089290078487</v>
      </c>
    </row>
    <row r="156" spans="2:8" x14ac:dyDescent="0.3">
      <c r="B156" s="13" t="s">
        <v>42</v>
      </c>
      <c r="C156" s="14">
        <v>8</v>
      </c>
      <c r="D156" s="15">
        <v>14.3</v>
      </c>
      <c r="E156" s="15">
        <v>277.5</v>
      </c>
      <c r="F156" s="15">
        <f t="shared" si="6"/>
        <v>281.604136998846</v>
      </c>
      <c r="G156" s="15">
        <f t="shared" si="7"/>
        <v>4.1041369988460019</v>
      </c>
      <c r="H156" s="16">
        <f t="shared" si="8"/>
        <v>0.59662151769481497</v>
      </c>
    </row>
    <row r="157" spans="2:8" x14ac:dyDescent="0.3">
      <c r="B157" s="13" t="s">
        <v>42</v>
      </c>
      <c r="C157" s="14">
        <v>9</v>
      </c>
      <c r="D157" s="15">
        <v>14.9</v>
      </c>
      <c r="E157" s="15">
        <v>283.8</v>
      </c>
      <c r="F157" s="15">
        <f t="shared" si="6"/>
        <v>289.39466856577303</v>
      </c>
      <c r="G157" s="15">
        <f t="shared" si="7"/>
        <v>5.59466856577302</v>
      </c>
      <c r="H157" s="16">
        <f t="shared" si="8"/>
        <v>0.81330122548285322</v>
      </c>
    </row>
    <row r="158" spans="2:8" x14ac:dyDescent="0.3">
      <c r="B158" s="13" t="s">
        <v>42</v>
      </c>
      <c r="C158" s="14">
        <v>10</v>
      </c>
      <c r="D158" s="15">
        <v>14.1</v>
      </c>
      <c r="E158" s="15">
        <v>275.89999999999998</v>
      </c>
      <c r="F158" s="15">
        <f t="shared" si="6"/>
        <v>279.0072931432037</v>
      </c>
      <c r="G158" s="15">
        <f t="shared" si="7"/>
        <v>3.1072931432037194</v>
      </c>
      <c r="H158" s="16">
        <f t="shared" si="8"/>
        <v>0.45170956806319257</v>
      </c>
    </row>
    <row r="159" spans="2:8" x14ac:dyDescent="0.3">
      <c r="B159" s="13" t="s">
        <v>42</v>
      </c>
      <c r="C159" s="14">
        <v>11</v>
      </c>
      <c r="D159" s="15">
        <v>14.6</v>
      </c>
      <c r="E159" s="15">
        <v>295.2</v>
      </c>
      <c r="F159" s="15">
        <f t="shared" si="6"/>
        <v>285.49940278230952</v>
      </c>
      <c r="G159" s="15">
        <f t="shared" si="7"/>
        <v>-9.700597217690472</v>
      </c>
      <c r="H159" s="16">
        <f t="shared" si="8"/>
        <v>-1.4101831971476433</v>
      </c>
    </row>
    <row r="160" spans="2:8" x14ac:dyDescent="0.3">
      <c r="B160" s="13" t="s">
        <v>42</v>
      </c>
      <c r="C160" s="14">
        <v>12</v>
      </c>
      <c r="D160" s="15">
        <v>15.7</v>
      </c>
      <c r="E160" s="15">
        <v>305.7</v>
      </c>
      <c r="F160" s="15">
        <f t="shared" si="6"/>
        <v>299.78204398834248</v>
      </c>
      <c r="G160" s="15">
        <f t="shared" si="7"/>
        <v>-5.917956011657509</v>
      </c>
      <c r="H160" s="16">
        <f t="shared" si="8"/>
        <v>-0.86029776742809483</v>
      </c>
    </row>
    <row r="161" spans="2:15" x14ac:dyDescent="0.3">
      <c r="B161" s="13" t="s">
        <v>42</v>
      </c>
      <c r="C161" s="14">
        <v>13</v>
      </c>
      <c r="D161" s="15">
        <v>15.1</v>
      </c>
      <c r="E161" s="15">
        <v>290.7</v>
      </c>
      <c r="F161" s="15">
        <f t="shared" si="6"/>
        <v>291.99151242141539</v>
      </c>
      <c r="G161" s="15">
        <f t="shared" si="7"/>
        <v>1.2915124214154048</v>
      </c>
      <c r="H161" s="16">
        <f t="shared" si="8"/>
        <v>0.18774814320360778</v>
      </c>
    </row>
    <row r="162" spans="2:15" x14ac:dyDescent="0.3">
      <c r="B162" s="13" t="s">
        <v>42</v>
      </c>
      <c r="C162" s="14">
        <v>14</v>
      </c>
      <c r="D162" s="15">
        <v>14.6</v>
      </c>
      <c r="E162" s="15">
        <v>278.8</v>
      </c>
      <c r="F162" s="15">
        <f t="shared" si="6"/>
        <v>285.49940278230952</v>
      </c>
      <c r="G162" s="15">
        <f t="shared" si="7"/>
        <v>6.6994027823095053</v>
      </c>
      <c r="H162" s="16">
        <f t="shared" si="8"/>
        <v>0.97389727895395262</v>
      </c>
    </row>
    <row r="163" spans="2:15" x14ac:dyDescent="0.3">
      <c r="B163" s="13" t="s">
        <v>42</v>
      </c>
      <c r="C163" s="14">
        <v>15</v>
      </c>
      <c r="D163" s="15">
        <v>14.9</v>
      </c>
      <c r="E163" s="15">
        <v>294.60000000000002</v>
      </c>
      <c r="F163" s="15">
        <f t="shared" si="6"/>
        <v>289.39466856577303</v>
      </c>
      <c r="G163" s="15">
        <f t="shared" si="7"/>
        <v>-5.2053314342269914</v>
      </c>
      <c r="H163" s="16">
        <f t="shared" si="8"/>
        <v>-0.75670299048649425</v>
      </c>
    </row>
    <row r="164" spans="2:15" x14ac:dyDescent="0.3">
      <c r="B164" s="13" t="s">
        <v>42</v>
      </c>
      <c r="C164" s="14">
        <v>16</v>
      </c>
      <c r="D164" s="15">
        <v>14.6</v>
      </c>
      <c r="E164" s="15">
        <v>292</v>
      </c>
      <c r="F164" s="15">
        <f t="shared" si="6"/>
        <v>285.49940278230952</v>
      </c>
      <c r="G164" s="15">
        <f t="shared" si="7"/>
        <v>-6.5005972176904834</v>
      </c>
      <c r="H164" s="16">
        <f t="shared" si="8"/>
        <v>-0.94499676278635725</v>
      </c>
    </row>
    <row r="165" spans="2:15" x14ac:dyDescent="0.3">
      <c r="B165" s="13" t="s">
        <v>42</v>
      </c>
      <c r="C165" s="14">
        <v>17</v>
      </c>
      <c r="D165" s="15">
        <v>13.8</v>
      </c>
      <c r="E165" s="15">
        <v>280.2</v>
      </c>
      <c r="F165" s="15">
        <f t="shared" si="6"/>
        <v>275.11202735974018</v>
      </c>
      <c r="G165" s="15">
        <f t="shared" si="7"/>
        <v>-5.0879726402598067</v>
      </c>
      <c r="H165" s="16">
        <f t="shared" si="8"/>
        <v>-0.73964245332820189</v>
      </c>
    </row>
    <row r="166" spans="2:15" x14ac:dyDescent="0.3">
      <c r="B166" s="13" t="s">
        <v>42</v>
      </c>
      <c r="C166" s="14">
        <v>18</v>
      </c>
      <c r="D166" s="15">
        <v>14.1</v>
      </c>
      <c r="E166" s="15">
        <v>284.2</v>
      </c>
      <c r="F166" s="15">
        <f t="shared" si="6"/>
        <v>279.0072931432037</v>
      </c>
      <c r="G166" s="15">
        <f t="shared" si="7"/>
        <v>-5.192706856796292</v>
      </c>
      <c r="H166" s="16">
        <f t="shared" si="8"/>
        <v>-0.75486774606139895</v>
      </c>
    </row>
    <row r="167" spans="2:15" x14ac:dyDescent="0.3">
      <c r="B167" s="13" t="s">
        <v>42</v>
      </c>
      <c r="C167" s="14">
        <v>19</v>
      </c>
      <c r="D167" s="15">
        <v>13.8</v>
      </c>
      <c r="E167" s="15">
        <v>283.2</v>
      </c>
      <c r="F167" s="15">
        <f t="shared" si="6"/>
        <v>275.11202735974018</v>
      </c>
      <c r="G167" s="15">
        <f t="shared" si="7"/>
        <v>-8.0879726402598067</v>
      </c>
      <c r="H167" s="16">
        <f t="shared" si="8"/>
        <v>-1.1757547355419091</v>
      </c>
    </row>
    <row r="168" spans="2:15" x14ac:dyDescent="0.3">
      <c r="B168" s="13" t="s">
        <v>42</v>
      </c>
      <c r="C168" s="14">
        <v>20</v>
      </c>
      <c r="D168" s="15">
        <v>14.1</v>
      </c>
      <c r="E168" s="15">
        <v>278</v>
      </c>
      <c r="F168" s="15">
        <f t="shared" si="6"/>
        <v>279.0072931432037</v>
      </c>
      <c r="G168" s="15">
        <f t="shared" si="7"/>
        <v>1.0072931432036967</v>
      </c>
      <c r="H168" s="16">
        <f t="shared" si="8"/>
        <v>0.14643097051359424</v>
      </c>
    </row>
    <row r="169" spans="2:15" x14ac:dyDescent="0.3">
      <c r="B169" s="13" t="s">
        <v>42</v>
      </c>
      <c r="C169" s="14">
        <v>21</v>
      </c>
      <c r="D169" s="15">
        <v>14.9</v>
      </c>
      <c r="E169" s="15">
        <v>292.7</v>
      </c>
      <c r="F169" s="15">
        <f t="shared" si="6"/>
        <v>289.39466856577303</v>
      </c>
      <c r="G169" s="15">
        <f t="shared" si="7"/>
        <v>-3.3053314342269573</v>
      </c>
      <c r="H169" s="16">
        <f t="shared" si="8"/>
        <v>-0.48049854508447476</v>
      </c>
    </row>
    <row r="170" spans="2:15" x14ac:dyDescent="0.3">
      <c r="B170" s="13" t="s">
        <v>42</v>
      </c>
      <c r="C170" s="14">
        <v>22</v>
      </c>
      <c r="D170" s="15">
        <v>14.3</v>
      </c>
      <c r="E170" s="15">
        <v>283.3</v>
      </c>
      <c r="F170" s="15">
        <f t="shared" si="6"/>
        <v>281.604136998846</v>
      </c>
      <c r="G170" s="15">
        <f t="shared" si="7"/>
        <v>-1.6958630011540095</v>
      </c>
      <c r="H170" s="16">
        <f t="shared" si="8"/>
        <v>-0.24652889458502059</v>
      </c>
    </row>
    <row r="171" spans="2:15" x14ac:dyDescent="0.3">
      <c r="B171" s="13" t="s">
        <v>42</v>
      </c>
      <c r="C171" s="14">
        <v>23</v>
      </c>
      <c r="D171" s="15">
        <v>15.1</v>
      </c>
      <c r="E171" s="15">
        <v>301.8</v>
      </c>
      <c r="F171" s="15">
        <f t="shared" si="6"/>
        <v>291.99151242141539</v>
      </c>
      <c r="G171" s="15">
        <f t="shared" si="7"/>
        <v>-9.8084875785846179</v>
      </c>
      <c r="H171" s="16">
        <f t="shared" si="8"/>
        <v>-1.4258673009871121</v>
      </c>
    </row>
    <row r="172" spans="2:15" ht="16.5" thickBot="1" x14ac:dyDescent="0.35">
      <c r="B172" s="22" t="s">
        <v>42</v>
      </c>
      <c r="C172" s="23">
        <v>24</v>
      </c>
      <c r="D172" s="24">
        <v>14.6</v>
      </c>
      <c r="E172" s="24">
        <v>295.2</v>
      </c>
      <c r="F172" s="24">
        <f t="shared" si="6"/>
        <v>285.49940278230952</v>
      </c>
      <c r="G172" s="24">
        <f t="shared" si="7"/>
        <v>-9.700597217690472</v>
      </c>
      <c r="H172" s="25">
        <f t="shared" si="8"/>
        <v>-1.4101831971476433</v>
      </c>
    </row>
    <row r="173" spans="2:15" x14ac:dyDescent="0.3">
      <c r="D173" s="15"/>
      <c r="E173" s="15"/>
      <c r="F173" s="15"/>
      <c r="G173" s="160"/>
    </row>
    <row r="175" spans="2:15" x14ac:dyDescent="0.3">
      <c r="L175" s="158"/>
      <c r="M175" s="158"/>
      <c r="N175" s="161"/>
      <c r="O175" s="159"/>
    </row>
  </sheetData>
  <autoFilter ref="B4:E172"/>
  <mergeCells count="2">
    <mergeCell ref="J14:J15"/>
    <mergeCell ref="L27:M27"/>
  </mergeCells>
  <conditionalFormatting sqref="N28:N33">
    <cfRule type="cellIs" dxfId="8" priority="3" operator="equal">
      <formula>"No Ok"</formula>
    </cfRule>
    <cfRule type="cellIs" dxfId="7" priority="4" operator="equal">
      <formula>"Ok"</formula>
    </cfRule>
  </conditionalFormatting>
  <conditionalFormatting sqref="H5:H172">
    <cfRule type="cellIs" dxfId="6" priority="1" operator="lessThan">
      <formula>-2</formula>
    </cfRule>
    <cfRule type="cellIs" dxfId="5" priority="2" operator="greaterThan">
      <formula>2</formula>
    </cfRule>
  </conditionalFormatting>
  <pageMargins left="0.511811024" right="0.511811024" top="0.78740157499999996" bottom="0.78740157499999996" header="0.31496062000000002" footer="0.31496062000000002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748"/>
  <sheetViews>
    <sheetView workbookViewId="0"/>
  </sheetViews>
  <sheetFormatPr baseColWidth="10" defaultColWidth="8.75" defaultRowHeight="15" x14ac:dyDescent="0.3"/>
  <cols>
    <col min="1" max="1" width="8.75" style="1"/>
    <col min="2" max="5" width="8.75" style="4"/>
    <col min="6" max="6" width="8.75" style="5"/>
    <col min="7" max="8" width="8.75" style="4"/>
    <col min="9" max="9" width="8.75" style="1"/>
    <col min="10" max="10" width="17" style="1" customWidth="1"/>
    <col min="11" max="11" width="9.75" style="1" customWidth="1"/>
    <col min="12" max="12" width="10.625" style="1" customWidth="1"/>
    <col min="13" max="13" width="10.25" style="1" customWidth="1"/>
    <col min="14" max="14" width="10.125" style="1" customWidth="1"/>
    <col min="15" max="16384" width="8.75" style="1"/>
  </cols>
  <sheetData>
    <row r="1" spans="2:15" x14ac:dyDescent="0.3">
      <c r="B1" s="6"/>
      <c r="C1" s="6"/>
      <c r="D1" s="6"/>
      <c r="E1" s="6"/>
      <c r="G1" s="6"/>
      <c r="H1" s="6"/>
    </row>
    <row r="2" spans="2:15" ht="15.75" thickBot="1" x14ac:dyDescent="0.35">
      <c r="B2" s="62" t="s">
        <v>123</v>
      </c>
      <c r="C2" s="6"/>
      <c r="D2" s="6"/>
      <c r="E2" s="6"/>
      <c r="F2" s="78" t="s">
        <v>62</v>
      </c>
      <c r="G2" s="6"/>
      <c r="H2" s="6"/>
      <c r="J2" s="60" t="s">
        <v>124</v>
      </c>
      <c r="N2" s="157"/>
    </row>
    <row r="3" spans="2:15" x14ac:dyDescent="0.3">
      <c r="B3" s="79" t="s">
        <v>12</v>
      </c>
      <c r="C3" s="80" t="s">
        <v>0</v>
      </c>
      <c r="D3" s="80" t="s">
        <v>14</v>
      </c>
      <c r="E3" s="81" t="s">
        <v>1</v>
      </c>
      <c r="F3" s="79" t="s">
        <v>8</v>
      </c>
      <c r="G3" s="232" t="s">
        <v>21</v>
      </c>
      <c r="H3" s="233"/>
      <c r="J3" s="49"/>
      <c r="K3" s="27" t="s">
        <v>14</v>
      </c>
      <c r="L3" s="27" t="s">
        <v>1</v>
      </c>
      <c r="M3" s="27" t="s">
        <v>8</v>
      </c>
      <c r="N3" s="234" t="s">
        <v>21</v>
      </c>
      <c r="O3" s="235"/>
    </row>
    <row r="4" spans="2:15" ht="15.75" thickBot="1" x14ac:dyDescent="0.35">
      <c r="B4" s="82" t="s">
        <v>13</v>
      </c>
      <c r="C4" s="77"/>
      <c r="D4" s="77" t="s">
        <v>2</v>
      </c>
      <c r="E4" s="83" t="s">
        <v>3</v>
      </c>
      <c r="F4" s="82" t="s">
        <v>3</v>
      </c>
      <c r="G4" s="77" t="s">
        <v>3</v>
      </c>
      <c r="H4" s="83" t="s">
        <v>9</v>
      </c>
      <c r="J4" s="50"/>
      <c r="K4" s="30" t="s">
        <v>2</v>
      </c>
      <c r="L4" s="30" t="s">
        <v>3</v>
      </c>
      <c r="M4" s="30" t="s">
        <v>3</v>
      </c>
      <c r="N4" s="30" t="s">
        <v>3</v>
      </c>
      <c r="O4" s="31" t="s">
        <v>9</v>
      </c>
    </row>
    <row r="5" spans="2:15" x14ac:dyDescent="0.3">
      <c r="B5" s="13">
        <f>INT((ROW(1:1)-1)/24)+1</f>
        <v>1</v>
      </c>
      <c r="C5" s="14">
        <f>MOD(ROW(1:1)-1,24)+1</f>
        <v>1</v>
      </c>
      <c r="D5" s="14">
        <v>16.600000000000001</v>
      </c>
      <c r="E5" s="16">
        <v>241.8</v>
      </c>
      <c r="F5" s="84">
        <f>LB!$K$19*Reporte!D5+LB!$L$19</f>
        <v>311.46784133873302</v>
      </c>
      <c r="G5" s="15">
        <f t="shared" ref="G5:G36" si="0">F5-E5</f>
        <v>69.667841338733012</v>
      </c>
      <c r="H5" s="85">
        <f t="shared" ref="H5:H36" si="1">G5/F5</f>
        <v>0.22367587305094078</v>
      </c>
      <c r="I5" s="3"/>
      <c r="J5" s="37" t="s">
        <v>5</v>
      </c>
      <c r="K5" s="17">
        <f>SUM(D:D)</f>
        <v>11030.600000000006</v>
      </c>
      <c r="L5" s="17">
        <f>SUM(E:E)</f>
        <v>164784.59999999992</v>
      </c>
      <c r="M5" s="17">
        <f>SUM(F:F)</f>
        <v>214595.50135263347</v>
      </c>
      <c r="N5" s="17">
        <f>SUM(G:G)</f>
        <v>49810.901352633475</v>
      </c>
      <c r="O5" s="89">
        <f>N5/M5</f>
        <v>0.23211531014707457</v>
      </c>
    </row>
    <row r="6" spans="2:15" x14ac:dyDescent="0.3">
      <c r="B6" s="13">
        <f t="shared" ref="B6:B69" si="2">INT((ROW(2:2)-1)/24)+1</f>
        <v>1</v>
      </c>
      <c r="C6" s="14">
        <f t="shared" ref="C6:C69" si="3">MOD(ROW(2:2)-1,24)+1</f>
        <v>2</v>
      </c>
      <c r="D6" s="14">
        <v>16.2</v>
      </c>
      <c r="E6" s="16">
        <v>240.1</v>
      </c>
      <c r="F6" s="84">
        <f>LB!$K$19*Reporte!D6+LB!$L$19</f>
        <v>306.2741536274483</v>
      </c>
      <c r="G6" s="15">
        <f t="shared" si="0"/>
        <v>66.174153627448305</v>
      </c>
      <c r="H6" s="85">
        <f t="shared" si="1"/>
        <v>0.21606182840992358</v>
      </c>
      <c r="I6" s="3"/>
      <c r="J6" s="37" t="s">
        <v>15</v>
      </c>
      <c r="K6" s="18">
        <f>AVERAGE(D:D)</f>
        <v>14.826075268817211</v>
      </c>
      <c r="L6" s="18">
        <f>AVERAGE(E:E)</f>
        <v>221.48467741935474</v>
      </c>
      <c r="M6" s="18">
        <f>AVERAGE(F:F)</f>
        <v>288.43481364601274</v>
      </c>
      <c r="N6" s="18">
        <f>AVERAGE(G:G)</f>
        <v>66.950136226657889</v>
      </c>
      <c r="O6" s="89">
        <f>N6/M6</f>
        <v>0.23211531014707451</v>
      </c>
    </row>
    <row r="7" spans="2:15" x14ac:dyDescent="0.3">
      <c r="B7" s="13">
        <f t="shared" si="2"/>
        <v>1</v>
      </c>
      <c r="C7" s="14">
        <f t="shared" si="3"/>
        <v>3</v>
      </c>
      <c r="D7" s="14">
        <v>13.9</v>
      </c>
      <c r="E7" s="16">
        <v>213</v>
      </c>
      <c r="F7" s="84">
        <f>LB!$K$19*Reporte!D7+LB!$L$19</f>
        <v>276.41044928756133</v>
      </c>
      <c r="G7" s="15">
        <f t="shared" si="0"/>
        <v>63.410449287561335</v>
      </c>
      <c r="H7" s="85">
        <f t="shared" si="1"/>
        <v>0.22940684569269953</v>
      </c>
      <c r="I7" s="3"/>
      <c r="J7" s="37" t="s">
        <v>16</v>
      </c>
      <c r="K7" s="18">
        <f>_xlfn.STDEV.S(D:D)</f>
        <v>1.0816679581627358</v>
      </c>
      <c r="L7" s="18">
        <f>_xlfn.STDEV.S(E:E)</f>
        <v>13.502735146013658</v>
      </c>
      <c r="M7" s="18"/>
      <c r="N7" s="18"/>
      <c r="O7" s="51"/>
    </row>
    <row r="8" spans="2:15" x14ac:dyDescent="0.3">
      <c r="B8" s="13">
        <f t="shared" si="2"/>
        <v>1</v>
      </c>
      <c r="C8" s="14">
        <f t="shared" si="3"/>
        <v>4</v>
      </c>
      <c r="D8" s="14">
        <v>14.3</v>
      </c>
      <c r="E8" s="16">
        <v>214</v>
      </c>
      <c r="F8" s="84">
        <f>LB!$K$19*Reporte!D8+LB!$L$19</f>
        <v>281.604136998846</v>
      </c>
      <c r="G8" s="15">
        <f t="shared" si="0"/>
        <v>67.604136998846002</v>
      </c>
      <c r="H8" s="85">
        <f t="shared" si="1"/>
        <v>0.240067982378835</v>
      </c>
      <c r="I8" s="3"/>
      <c r="J8" s="37" t="s">
        <v>4</v>
      </c>
      <c r="K8" s="19">
        <f>K7/K6</f>
        <v>7.2957133870603139E-2</v>
      </c>
      <c r="L8" s="19">
        <f>L7/L6</f>
        <v>6.0964646870121153E-2</v>
      </c>
      <c r="M8" s="19"/>
      <c r="N8" s="19"/>
      <c r="O8" s="51"/>
    </row>
    <row r="9" spans="2:15" x14ac:dyDescent="0.3">
      <c r="B9" s="13">
        <f t="shared" si="2"/>
        <v>1</v>
      </c>
      <c r="C9" s="14">
        <f t="shared" si="3"/>
        <v>5</v>
      </c>
      <c r="D9" s="14">
        <v>15.4</v>
      </c>
      <c r="E9" s="16">
        <v>228.8</v>
      </c>
      <c r="F9" s="84">
        <f>LB!$K$19*Reporte!D9+LB!$L$19</f>
        <v>295.88677820487896</v>
      </c>
      <c r="G9" s="15">
        <f t="shared" si="0"/>
        <v>67.086778204878954</v>
      </c>
      <c r="H9" s="85">
        <f t="shared" si="1"/>
        <v>0.22673124703945538</v>
      </c>
      <c r="I9" s="3"/>
      <c r="J9" s="37" t="s">
        <v>17</v>
      </c>
      <c r="K9" s="56">
        <f>COUNT(D:D)</f>
        <v>744</v>
      </c>
      <c r="L9" s="56">
        <f>COUNT(E:E)</f>
        <v>744</v>
      </c>
      <c r="M9" s="90"/>
      <c r="N9" s="90"/>
      <c r="O9" s="91"/>
    </row>
    <row r="10" spans="2:15" x14ac:dyDescent="0.3">
      <c r="B10" s="13">
        <f t="shared" si="2"/>
        <v>1</v>
      </c>
      <c r="C10" s="14">
        <f t="shared" si="3"/>
        <v>6</v>
      </c>
      <c r="D10" s="14">
        <v>14.8</v>
      </c>
      <c r="E10" s="16">
        <v>219</v>
      </c>
      <c r="F10" s="84">
        <f>LB!$K$19*Reporte!D10+LB!$L$19</f>
        <v>288.09624663795194</v>
      </c>
      <c r="G10" s="15">
        <f t="shared" si="0"/>
        <v>69.096246637951936</v>
      </c>
      <c r="H10" s="85">
        <f t="shared" si="1"/>
        <v>0.23983737186546755</v>
      </c>
      <c r="I10" s="3"/>
      <c r="J10" s="37" t="s">
        <v>6</v>
      </c>
      <c r="K10" s="90">
        <f>K7/SQRT(K9)</f>
        <v>3.9655871368900766E-2</v>
      </c>
      <c r="L10" s="90">
        <f>L7/SQRT(L9)</f>
        <v>0.49503428851508363</v>
      </c>
      <c r="M10" s="90"/>
      <c r="N10" s="90"/>
      <c r="O10" s="91"/>
    </row>
    <row r="11" spans="2:15" x14ac:dyDescent="0.3">
      <c r="B11" s="13">
        <f t="shared" si="2"/>
        <v>1</v>
      </c>
      <c r="C11" s="14">
        <f t="shared" si="3"/>
        <v>7</v>
      </c>
      <c r="D11" s="14">
        <v>14.6</v>
      </c>
      <c r="E11" s="16">
        <v>209.8</v>
      </c>
      <c r="F11" s="84">
        <f>LB!$K$19*Reporte!D11+LB!$L$19</f>
        <v>285.49940278230952</v>
      </c>
      <c r="G11" s="15">
        <f t="shared" si="0"/>
        <v>75.699402782309505</v>
      </c>
      <c r="H11" s="85">
        <f t="shared" si="1"/>
        <v>0.26514732445878197</v>
      </c>
      <c r="I11" s="3"/>
      <c r="J11" s="37"/>
      <c r="K11" s="56"/>
      <c r="L11" s="92">
        <f>L10/L6</f>
        <v>2.2350723954497106E-3</v>
      </c>
      <c r="M11" s="90"/>
      <c r="N11" s="90"/>
      <c r="O11" s="91"/>
    </row>
    <row r="12" spans="2:15" x14ac:dyDescent="0.3">
      <c r="B12" s="13">
        <f t="shared" si="2"/>
        <v>1</v>
      </c>
      <c r="C12" s="14">
        <f t="shared" si="3"/>
        <v>8</v>
      </c>
      <c r="D12" s="14">
        <v>15.6</v>
      </c>
      <c r="E12" s="16">
        <v>227.1</v>
      </c>
      <c r="F12" s="84">
        <f>LB!$K$19*Reporte!D12+LB!$L$19</f>
        <v>298.48362206052127</v>
      </c>
      <c r="G12" s="15">
        <f t="shared" si="0"/>
        <v>71.383622060521276</v>
      </c>
      <c r="H12" s="85">
        <f t="shared" si="1"/>
        <v>0.23915423421807497</v>
      </c>
      <c r="I12" s="3"/>
      <c r="J12" s="37" t="s">
        <v>7</v>
      </c>
      <c r="K12" s="90">
        <f>_xlfn.T.INV.2T(1-90%,K9-1)</f>
        <v>1.6469070352601611</v>
      </c>
      <c r="L12" s="90">
        <f>_xlfn.T.INV.2T(1-90%,L9-1)</f>
        <v>1.6469070352601611</v>
      </c>
      <c r="M12" s="92"/>
      <c r="N12" s="92"/>
      <c r="O12" s="91"/>
    </row>
    <row r="13" spans="2:15" x14ac:dyDescent="0.3">
      <c r="B13" s="13">
        <f t="shared" si="2"/>
        <v>1</v>
      </c>
      <c r="C13" s="14">
        <f t="shared" si="3"/>
        <v>9</v>
      </c>
      <c r="D13" s="14">
        <v>13.7</v>
      </c>
      <c r="E13" s="16">
        <v>201.6</v>
      </c>
      <c r="F13" s="84">
        <f>LB!$K$19*Reporte!D13+LB!$L$19</f>
        <v>273.81360543191897</v>
      </c>
      <c r="G13" s="15">
        <f t="shared" si="0"/>
        <v>72.213605431918978</v>
      </c>
      <c r="H13" s="85">
        <f t="shared" si="1"/>
        <v>0.26373271451580288</v>
      </c>
      <c r="I13" s="3"/>
      <c r="J13" s="61" t="s">
        <v>18</v>
      </c>
      <c r="K13" s="90">
        <f>K10*K12</f>
        <v>6.5309533546814666E-2</v>
      </c>
      <c r="L13" s="90">
        <f>L10*L12</f>
        <v>0.81527545245049959</v>
      </c>
      <c r="M13" s="56"/>
      <c r="N13" s="56"/>
      <c r="O13" s="91"/>
    </row>
    <row r="14" spans="2:15" x14ac:dyDescent="0.3">
      <c r="B14" s="13">
        <f t="shared" si="2"/>
        <v>1</v>
      </c>
      <c r="C14" s="14">
        <f t="shared" si="3"/>
        <v>10</v>
      </c>
      <c r="D14" s="14">
        <v>14.7</v>
      </c>
      <c r="E14" s="16">
        <v>215.2</v>
      </c>
      <c r="F14" s="84">
        <f>LB!$K$19*Reporte!D14+LB!$L$19</f>
        <v>286.79782471013073</v>
      </c>
      <c r="G14" s="15">
        <f t="shared" si="0"/>
        <v>71.597824710130737</v>
      </c>
      <c r="H14" s="85">
        <f t="shared" si="1"/>
        <v>0.24964563375784085</v>
      </c>
      <c r="I14" s="3"/>
      <c r="J14" s="61"/>
      <c r="K14" s="92">
        <f>K13/K6</f>
        <v>4.405045324717612E-3</v>
      </c>
      <c r="L14" s="92">
        <f>L13/L6</f>
        <v>3.6809564523819093E-3</v>
      </c>
      <c r="M14" s="56"/>
      <c r="N14" s="56"/>
      <c r="O14" s="91"/>
    </row>
    <row r="15" spans="2:15" x14ac:dyDescent="0.3">
      <c r="B15" s="13">
        <f t="shared" si="2"/>
        <v>1</v>
      </c>
      <c r="C15" s="14">
        <f t="shared" si="3"/>
        <v>11</v>
      </c>
      <c r="D15" s="14">
        <v>14.3</v>
      </c>
      <c r="E15" s="16">
        <v>205.5</v>
      </c>
      <c r="F15" s="84">
        <f>LB!$K$19*Reporte!D15+LB!$L$19</f>
        <v>281.604136998846</v>
      </c>
      <c r="G15" s="15">
        <f t="shared" si="0"/>
        <v>76.104136998846002</v>
      </c>
      <c r="H15" s="85">
        <f t="shared" si="1"/>
        <v>0.27025219803201211</v>
      </c>
      <c r="I15" s="3"/>
      <c r="J15" s="37" t="s">
        <v>19</v>
      </c>
      <c r="K15" s="56">
        <f>MAX(D:D)</f>
        <v>18.399999999999999</v>
      </c>
      <c r="L15" s="56">
        <f>MAX(E:E)</f>
        <v>270.5</v>
      </c>
      <c r="M15" s="56"/>
      <c r="N15" s="56"/>
      <c r="O15" s="91"/>
    </row>
    <row r="16" spans="2:15" x14ac:dyDescent="0.3">
      <c r="B16" s="13">
        <f t="shared" si="2"/>
        <v>1</v>
      </c>
      <c r="C16" s="14">
        <f t="shared" si="3"/>
        <v>12</v>
      </c>
      <c r="D16" s="14">
        <v>14.2</v>
      </c>
      <c r="E16" s="16">
        <v>210.4</v>
      </c>
      <c r="F16" s="84">
        <f>LB!$K$19*Reporte!D16+LB!$L$19</f>
        <v>280.30571507102485</v>
      </c>
      <c r="G16" s="15">
        <f t="shared" si="0"/>
        <v>69.905715071024844</v>
      </c>
      <c r="H16" s="85">
        <f t="shared" si="1"/>
        <v>0.24939097318551598</v>
      </c>
      <c r="I16" s="3"/>
      <c r="J16" s="37" t="s">
        <v>20</v>
      </c>
      <c r="K16" s="56">
        <f>MIN(D:D)</f>
        <v>11.6</v>
      </c>
      <c r="L16" s="56">
        <f>MIN(E:E)</f>
        <v>175.3</v>
      </c>
      <c r="M16" s="56"/>
      <c r="N16" s="56"/>
      <c r="O16" s="91"/>
    </row>
    <row r="17" spans="2:15" ht="15.75" thickBot="1" x14ac:dyDescent="0.35">
      <c r="B17" s="13">
        <f t="shared" si="2"/>
        <v>1</v>
      </c>
      <c r="C17" s="14">
        <f t="shared" si="3"/>
        <v>13</v>
      </c>
      <c r="D17" s="14">
        <v>15.3</v>
      </c>
      <c r="E17" s="16">
        <v>226.4</v>
      </c>
      <c r="F17" s="84">
        <f>LB!$K$19*Reporte!D17+LB!$L$19</f>
        <v>294.58835627705776</v>
      </c>
      <c r="G17" s="15">
        <f t="shared" si="0"/>
        <v>68.18835627705775</v>
      </c>
      <c r="H17" s="85">
        <f t="shared" si="1"/>
        <v>0.23146996418598162</v>
      </c>
      <c r="I17" s="3"/>
      <c r="J17" s="46" t="s">
        <v>22</v>
      </c>
      <c r="K17" s="59"/>
      <c r="L17" s="93">
        <f>L5*$K$23</f>
        <v>292871.66957999987</v>
      </c>
      <c r="M17" s="93">
        <f>M5*$K$23</f>
        <v>381400.58455403551</v>
      </c>
      <c r="N17" s="93">
        <f>M17-L17</f>
        <v>88528.914974035637</v>
      </c>
      <c r="O17" s="94">
        <f>N17/M17</f>
        <v>0.23211531014707495</v>
      </c>
    </row>
    <row r="18" spans="2:15" x14ac:dyDescent="0.3">
      <c r="B18" s="13">
        <f t="shared" si="2"/>
        <v>1</v>
      </c>
      <c r="C18" s="14">
        <f t="shared" si="3"/>
        <v>14</v>
      </c>
      <c r="D18" s="14">
        <v>16.399999999999999</v>
      </c>
      <c r="E18" s="16">
        <v>244.9</v>
      </c>
      <c r="F18" s="84">
        <f>LB!$K$19*Reporte!D18+LB!$L$19</f>
        <v>308.8709974830906</v>
      </c>
      <c r="G18" s="15">
        <f t="shared" si="0"/>
        <v>63.970997483090599</v>
      </c>
      <c r="H18" s="85">
        <f t="shared" si="1"/>
        <v>0.20711234788754404</v>
      </c>
      <c r="I18" s="3"/>
    </row>
    <row r="19" spans="2:15" ht="15.75" thickBot="1" x14ac:dyDescent="0.35">
      <c r="B19" s="13">
        <f t="shared" si="2"/>
        <v>1</v>
      </c>
      <c r="C19" s="14">
        <f t="shared" si="3"/>
        <v>15</v>
      </c>
      <c r="D19" s="14">
        <v>15.7</v>
      </c>
      <c r="E19" s="16">
        <v>229.4</v>
      </c>
      <c r="F19" s="84">
        <f>LB!$K$19*Reporte!D19+LB!$L$19</f>
        <v>299.78204398834248</v>
      </c>
      <c r="G19" s="15">
        <f t="shared" si="0"/>
        <v>70.382043988342474</v>
      </c>
      <c r="H19" s="85">
        <f t="shared" si="1"/>
        <v>0.23477738376845345</v>
      </c>
      <c r="I19" s="3"/>
      <c r="J19" s="60" t="s">
        <v>23</v>
      </c>
    </row>
    <row r="20" spans="2:15" x14ac:dyDescent="0.3">
      <c r="B20" s="13">
        <f t="shared" si="2"/>
        <v>1</v>
      </c>
      <c r="C20" s="14">
        <f t="shared" si="3"/>
        <v>16</v>
      </c>
      <c r="D20" s="14">
        <v>15.7</v>
      </c>
      <c r="E20" s="16">
        <v>227</v>
      </c>
      <c r="F20" s="84">
        <f>LB!$K$19*Reporte!D20+LB!$L$19</f>
        <v>299.78204398834248</v>
      </c>
      <c r="G20" s="15">
        <f t="shared" si="0"/>
        <v>72.78204398834248</v>
      </c>
      <c r="H20" s="85">
        <f t="shared" si="1"/>
        <v>0.24278320015448535</v>
      </c>
      <c r="I20" s="3"/>
      <c r="J20" s="7"/>
      <c r="K20" s="162"/>
      <c r="L20" s="95" t="s">
        <v>1</v>
      </c>
      <c r="M20" s="95" t="s">
        <v>8</v>
      </c>
      <c r="N20" s="236" t="s">
        <v>21</v>
      </c>
      <c r="O20" s="237"/>
    </row>
    <row r="21" spans="2:15" x14ac:dyDescent="0.3">
      <c r="B21" s="13">
        <f t="shared" si="2"/>
        <v>1</v>
      </c>
      <c r="C21" s="14">
        <f t="shared" si="3"/>
        <v>17</v>
      </c>
      <c r="D21" s="14">
        <v>16.3</v>
      </c>
      <c r="E21" s="16">
        <v>232.3</v>
      </c>
      <c r="F21" s="84">
        <f>LB!$K$19*Reporte!D21+LB!$L$19</f>
        <v>307.57257555526951</v>
      </c>
      <c r="G21" s="15">
        <f t="shared" si="0"/>
        <v>75.272575555269498</v>
      </c>
      <c r="H21" s="85">
        <f t="shared" si="1"/>
        <v>0.24473110263285919</v>
      </c>
      <c r="I21" s="3"/>
      <c r="J21" s="88" t="s">
        <v>137</v>
      </c>
      <c r="K21" s="6" t="s">
        <v>3</v>
      </c>
      <c r="L21" s="201">
        <f>ROUND(L5,-3)</f>
        <v>165000</v>
      </c>
      <c r="M21" s="201">
        <f>ROUND(M5,-3)</f>
        <v>215000</v>
      </c>
      <c r="N21" s="201">
        <f>ROUND(N5,-2)</f>
        <v>49800</v>
      </c>
      <c r="O21" s="202">
        <f>O5</f>
        <v>0.23211531014707457</v>
      </c>
    </row>
    <row r="22" spans="2:15" ht="15.75" thickBot="1" x14ac:dyDescent="0.35">
      <c r="B22" s="13">
        <f t="shared" si="2"/>
        <v>1</v>
      </c>
      <c r="C22" s="14">
        <f t="shared" si="3"/>
        <v>18</v>
      </c>
      <c r="D22" s="14">
        <v>14.4</v>
      </c>
      <c r="E22" s="16">
        <v>218.2</v>
      </c>
      <c r="F22" s="84">
        <f>LB!$K$19*Reporte!D22+LB!$L$19</f>
        <v>282.90255892666721</v>
      </c>
      <c r="G22" s="15">
        <f t="shared" si="0"/>
        <v>64.702558926667223</v>
      </c>
      <c r="H22" s="85">
        <f t="shared" si="1"/>
        <v>0.22870969839279234</v>
      </c>
      <c r="I22" s="3"/>
      <c r="J22" s="88" t="s">
        <v>22</v>
      </c>
      <c r="K22" s="6" t="s">
        <v>138</v>
      </c>
      <c r="L22" s="93">
        <f>ROUND(L17,-3)</f>
        <v>293000</v>
      </c>
      <c r="M22" s="93">
        <f>ROUND(M17,-3)</f>
        <v>381000</v>
      </c>
      <c r="N22" s="93">
        <f>ROUND(N17,-2)</f>
        <v>88500</v>
      </c>
      <c r="O22" s="94">
        <f>N22/M22</f>
        <v>0.23228346456692914</v>
      </c>
    </row>
    <row r="23" spans="2:15" ht="15.75" thickBot="1" x14ac:dyDescent="0.35">
      <c r="B23" s="13">
        <f t="shared" si="2"/>
        <v>1</v>
      </c>
      <c r="C23" s="14">
        <f t="shared" si="3"/>
        <v>19</v>
      </c>
      <c r="D23" s="14">
        <v>15.7</v>
      </c>
      <c r="E23" s="16">
        <v>235.4</v>
      </c>
      <c r="F23" s="84">
        <f>LB!$K$19*Reporte!D23+LB!$L$19</f>
        <v>299.78204398834248</v>
      </c>
      <c r="G23" s="15">
        <f t="shared" si="0"/>
        <v>64.382043988342474</v>
      </c>
      <c r="H23" s="85">
        <f t="shared" si="1"/>
        <v>0.21476284280337377</v>
      </c>
      <c r="I23" s="3"/>
      <c r="J23" s="96" t="s">
        <v>64</v>
      </c>
      <c r="K23" s="97">
        <v>1.7773000000000001</v>
      </c>
    </row>
    <row r="24" spans="2:15" x14ac:dyDescent="0.3">
      <c r="B24" s="13">
        <f t="shared" si="2"/>
        <v>1</v>
      </c>
      <c r="C24" s="14">
        <f t="shared" si="3"/>
        <v>20</v>
      </c>
      <c r="D24" s="14">
        <v>15.1</v>
      </c>
      <c r="E24" s="16">
        <v>226.8</v>
      </c>
      <c r="F24" s="84">
        <f>LB!$K$19*Reporte!D24+LB!$L$19</f>
        <v>291.99151242141539</v>
      </c>
      <c r="G24" s="15">
        <f t="shared" si="0"/>
        <v>65.191512421415382</v>
      </c>
      <c r="H24" s="85">
        <f t="shared" si="1"/>
        <v>0.22326509384056353</v>
      </c>
      <c r="I24" s="3"/>
    </row>
    <row r="25" spans="2:15" x14ac:dyDescent="0.3">
      <c r="B25" s="13">
        <f t="shared" si="2"/>
        <v>1</v>
      </c>
      <c r="C25" s="14">
        <f t="shared" si="3"/>
        <v>21</v>
      </c>
      <c r="D25" s="14">
        <v>15.7</v>
      </c>
      <c r="E25" s="16">
        <v>233.8</v>
      </c>
      <c r="F25" s="84">
        <f>LB!$K$19*Reporte!D25+LB!$L$19</f>
        <v>299.78204398834248</v>
      </c>
      <c r="G25" s="15">
        <f t="shared" si="0"/>
        <v>65.982043988342468</v>
      </c>
      <c r="H25" s="85">
        <f t="shared" si="1"/>
        <v>0.220100053727395</v>
      </c>
      <c r="I25" s="3"/>
    </row>
    <row r="26" spans="2:15" x14ac:dyDescent="0.3">
      <c r="B26" s="13">
        <f t="shared" si="2"/>
        <v>1</v>
      </c>
      <c r="C26" s="14">
        <f t="shared" si="3"/>
        <v>22</v>
      </c>
      <c r="D26" s="14">
        <v>13.8</v>
      </c>
      <c r="E26" s="16">
        <v>206.2</v>
      </c>
      <c r="F26" s="84">
        <f>LB!$K$19*Reporte!D26+LB!$L$19</f>
        <v>275.11202735974018</v>
      </c>
      <c r="G26" s="15">
        <f t="shared" si="0"/>
        <v>68.912027359740193</v>
      </c>
      <c r="H26" s="85">
        <f t="shared" si="1"/>
        <v>0.25048714889382101</v>
      </c>
      <c r="I26" s="3"/>
    </row>
    <row r="27" spans="2:15" x14ac:dyDescent="0.3">
      <c r="B27" s="13">
        <f t="shared" si="2"/>
        <v>1</v>
      </c>
      <c r="C27" s="14">
        <f t="shared" si="3"/>
        <v>23</v>
      </c>
      <c r="D27" s="14">
        <v>14.2</v>
      </c>
      <c r="E27" s="16">
        <v>218.3</v>
      </c>
      <c r="F27" s="84">
        <f>LB!$K$19*Reporte!D27+LB!$L$19</f>
        <v>280.30571507102485</v>
      </c>
      <c r="G27" s="15">
        <f t="shared" si="0"/>
        <v>62.005715071024838</v>
      </c>
      <c r="H27" s="85">
        <f t="shared" si="1"/>
        <v>0.22120745934599875</v>
      </c>
      <c r="I27" s="3"/>
    </row>
    <row r="28" spans="2:15" x14ac:dyDescent="0.3">
      <c r="B28" s="13">
        <f t="shared" si="2"/>
        <v>1</v>
      </c>
      <c r="C28" s="14">
        <f t="shared" si="3"/>
        <v>24</v>
      </c>
      <c r="D28" s="14">
        <v>13.9</v>
      </c>
      <c r="E28" s="16">
        <v>197.5</v>
      </c>
      <c r="F28" s="84">
        <f>LB!$K$19*Reporte!D28+LB!$L$19</f>
        <v>276.41044928756133</v>
      </c>
      <c r="G28" s="15">
        <f t="shared" si="0"/>
        <v>78.910449287561335</v>
      </c>
      <c r="H28" s="85">
        <f t="shared" si="1"/>
        <v>0.28548287335355943</v>
      </c>
      <c r="I28" s="3"/>
    </row>
    <row r="29" spans="2:15" x14ac:dyDescent="0.3">
      <c r="B29" s="13">
        <f t="shared" si="2"/>
        <v>2</v>
      </c>
      <c r="C29" s="14">
        <f t="shared" si="3"/>
        <v>1</v>
      </c>
      <c r="D29" s="14">
        <v>14.6</v>
      </c>
      <c r="E29" s="16">
        <v>215.6</v>
      </c>
      <c r="F29" s="84">
        <f>LB!$K$19*Reporte!D29+LB!$L$19</f>
        <v>285.49940278230952</v>
      </c>
      <c r="G29" s="15">
        <f t="shared" si="0"/>
        <v>69.899402782309522</v>
      </c>
      <c r="H29" s="85">
        <f t="shared" si="1"/>
        <v>0.24483204553533561</v>
      </c>
      <c r="I29" s="3"/>
    </row>
    <row r="30" spans="2:15" x14ac:dyDescent="0.3">
      <c r="B30" s="13">
        <f t="shared" si="2"/>
        <v>2</v>
      </c>
      <c r="C30" s="14">
        <f t="shared" si="3"/>
        <v>2</v>
      </c>
      <c r="D30" s="14">
        <v>12.1</v>
      </c>
      <c r="E30" s="16">
        <v>186.6</v>
      </c>
      <c r="F30" s="84">
        <f>LB!$K$19*Reporte!D30+LB!$L$19</f>
        <v>253.03885458678022</v>
      </c>
      <c r="G30" s="15">
        <f t="shared" si="0"/>
        <v>66.438854586780224</v>
      </c>
      <c r="H30" s="85">
        <f t="shared" si="1"/>
        <v>0.26256384496869778</v>
      </c>
      <c r="I30" s="3"/>
    </row>
    <row r="31" spans="2:15" x14ac:dyDescent="0.3">
      <c r="B31" s="13">
        <f t="shared" si="2"/>
        <v>2</v>
      </c>
      <c r="C31" s="14">
        <f t="shared" si="3"/>
        <v>3</v>
      </c>
      <c r="D31" s="14">
        <v>14.5</v>
      </c>
      <c r="E31" s="16">
        <v>219.8</v>
      </c>
      <c r="F31" s="84">
        <f>LB!$K$19*Reporte!D31+LB!$L$19</f>
        <v>284.20098085448836</v>
      </c>
      <c r="G31" s="15">
        <f t="shared" si="0"/>
        <v>64.400980854488353</v>
      </c>
      <c r="H31" s="85">
        <f t="shared" si="1"/>
        <v>0.22660365443095293</v>
      </c>
      <c r="I31" s="3"/>
    </row>
    <row r="32" spans="2:15" x14ac:dyDescent="0.3">
      <c r="B32" s="13">
        <f t="shared" si="2"/>
        <v>2</v>
      </c>
      <c r="C32" s="14">
        <f t="shared" si="3"/>
        <v>4</v>
      </c>
      <c r="D32" s="14">
        <v>17.100000000000001</v>
      </c>
      <c r="E32" s="16">
        <v>251.3</v>
      </c>
      <c r="F32" s="84">
        <f>LB!$K$19*Reporte!D32+LB!$L$19</f>
        <v>317.9599509778389</v>
      </c>
      <c r="G32" s="15">
        <f t="shared" si="0"/>
        <v>66.659950977838889</v>
      </c>
      <c r="H32" s="85">
        <f t="shared" si="1"/>
        <v>0.2096488906003289</v>
      </c>
      <c r="I32" s="3"/>
    </row>
    <row r="33" spans="2:12" x14ac:dyDescent="0.3">
      <c r="B33" s="13">
        <f t="shared" si="2"/>
        <v>2</v>
      </c>
      <c r="C33" s="14">
        <f t="shared" si="3"/>
        <v>5</v>
      </c>
      <c r="D33" s="14">
        <v>15.4</v>
      </c>
      <c r="E33" s="16">
        <v>232.4</v>
      </c>
      <c r="F33" s="84">
        <f>LB!$K$19*Reporte!D33+LB!$L$19</f>
        <v>295.88677820487896</v>
      </c>
      <c r="G33" s="15">
        <f t="shared" si="0"/>
        <v>63.486778204878959</v>
      </c>
      <c r="H33" s="85">
        <f t="shared" si="1"/>
        <v>0.2145644309963699</v>
      </c>
      <c r="I33" s="3"/>
    </row>
    <row r="34" spans="2:12" x14ac:dyDescent="0.3">
      <c r="B34" s="13">
        <f t="shared" si="2"/>
        <v>2</v>
      </c>
      <c r="C34" s="14">
        <f t="shared" si="3"/>
        <v>6</v>
      </c>
      <c r="D34" s="14">
        <v>17.100000000000001</v>
      </c>
      <c r="E34" s="16">
        <v>237.1</v>
      </c>
      <c r="F34" s="84">
        <f>LB!$K$19*Reporte!D34+LB!$L$19</f>
        <v>317.9599509778389</v>
      </c>
      <c r="G34" s="15">
        <f t="shared" si="0"/>
        <v>80.859950977838906</v>
      </c>
      <c r="H34" s="85">
        <f t="shared" si="1"/>
        <v>0.25430860310918424</v>
      </c>
      <c r="I34" s="3"/>
    </row>
    <row r="35" spans="2:12" x14ac:dyDescent="0.3">
      <c r="B35" s="13">
        <f t="shared" si="2"/>
        <v>2</v>
      </c>
      <c r="C35" s="14">
        <f t="shared" si="3"/>
        <v>7</v>
      </c>
      <c r="D35" s="14">
        <v>11.8</v>
      </c>
      <c r="E35" s="16">
        <v>175.3</v>
      </c>
      <c r="F35" s="84">
        <f>LB!$K$19*Reporte!D35+LB!$L$19</f>
        <v>249.1435888033167</v>
      </c>
      <c r="G35" s="15">
        <f t="shared" si="0"/>
        <v>73.843588803316692</v>
      </c>
      <c r="H35" s="85">
        <f t="shared" si="1"/>
        <v>0.29638968097875312</v>
      </c>
      <c r="I35" s="3"/>
    </row>
    <row r="36" spans="2:12" x14ac:dyDescent="0.3">
      <c r="B36" s="13">
        <f t="shared" si="2"/>
        <v>2</v>
      </c>
      <c r="C36" s="14">
        <f t="shared" si="3"/>
        <v>8</v>
      </c>
      <c r="D36" s="14">
        <v>12.7</v>
      </c>
      <c r="E36" s="16">
        <v>198.5</v>
      </c>
      <c r="F36" s="84">
        <f>LB!$K$19*Reporte!D36+LB!$L$19</f>
        <v>260.82938615370722</v>
      </c>
      <c r="G36" s="15">
        <f t="shared" si="0"/>
        <v>62.329386153707219</v>
      </c>
      <c r="H36" s="85">
        <f t="shared" si="1"/>
        <v>0.23896611908972712</v>
      </c>
      <c r="I36" s="3"/>
    </row>
    <row r="37" spans="2:12" x14ac:dyDescent="0.3">
      <c r="B37" s="13">
        <f t="shared" si="2"/>
        <v>2</v>
      </c>
      <c r="C37" s="14">
        <f t="shared" si="3"/>
        <v>9</v>
      </c>
      <c r="D37" s="14">
        <v>16.5</v>
      </c>
      <c r="E37" s="16">
        <v>243.2</v>
      </c>
      <c r="F37" s="84">
        <f>LB!$K$19*Reporte!D37+LB!$L$19</f>
        <v>310.16941941091181</v>
      </c>
      <c r="G37" s="15">
        <f t="shared" ref="G37:G68" si="4">F37-E37</f>
        <v>66.969419410911826</v>
      </c>
      <c r="H37" s="85">
        <f t="shared" ref="H37:H68" si="5">G37/F37</f>
        <v>0.21591238600537493</v>
      </c>
      <c r="I37" s="3"/>
    </row>
    <row r="38" spans="2:12" x14ac:dyDescent="0.3">
      <c r="B38" s="13">
        <f t="shared" si="2"/>
        <v>2</v>
      </c>
      <c r="C38" s="14">
        <f t="shared" si="3"/>
        <v>10</v>
      </c>
      <c r="D38" s="14">
        <v>13.8</v>
      </c>
      <c r="E38" s="16">
        <v>218.9</v>
      </c>
      <c r="F38" s="84">
        <f>LB!$K$19*Reporte!D38+LB!$L$19</f>
        <v>275.11202735974018</v>
      </c>
      <c r="G38" s="15">
        <f t="shared" si="4"/>
        <v>56.212027359740176</v>
      </c>
      <c r="H38" s="85">
        <f t="shared" si="5"/>
        <v>0.20432413624082155</v>
      </c>
      <c r="I38" s="3"/>
    </row>
    <row r="39" spans="2:12" x14ac:dyDescent="0.3">
      <c r="B39" s="13">
        <f t="shared" si="2"/>
        <v>2</v>
      </c>
      <c r="C39" s="14">
        <f t="shared" si="3"/>
        <v>11</v>
      </c>
      <c r="D39" s="14">
        <v>13.9</v>
      </c>
      <c r="E39" s="16">
        <v>216</v>
      </c>
      <c r="F39" s="84">
        <f>LB!$K$19*Reporte!D39+LB!$L$19</f>
        <v>276.41044928756133</v>
      </c>
      <c r="G39" s="15">
        <f t="shared" si="4"/>
        <v>60.410449287561335</v>
      </c>
      <c r="H39" s="85">
        <f t="shared" si="5"/>
        <v>0.21855342098414601</v>
      </c>
      <c r="I39" s="3"/>
    </row>
    <row r="40" spans="2:12" x14ac:dyDescent="0.3">
      <c r="B40" s="13">
        <f t="shared" si="2"/>
        <v>2</v>
      </c>
      <c r="C40" s="14">
        <f t="shared" si="3"/>
        <v>12</v>
      </c>
      <c r="D40" s="14">
        <v>13.6</v>
      </c>
      <c r="E40" s="16">
        <v>212.5</v>
      </c>
      <c r="F40" s="84">
        <f>LB!$K$19*Reporte!D40+LB!$L$19</f>
        <v>272.51518350409782</v>
      </c>
      <c r="G40" s="15">
        <f t="shared" si="4"/>
        <v>60.01518350409782</v>
      </c>
      <c r="H40" s="85">
        <f t="shared" si="5"/>
        <v>0.22022693463314996</v>
      </c>
      <c r="I40" s="3"/>
    </row>
    <row r="41" spans="2:12" x14ac:dyDescent="0.3">
      <c r="B41" s="13">
        <f t="shared" si="2"/>
        <v>2</v>
      </c>
      <c r="C41" s="14">
        <f t="shared" si="3"/>
        <v>13</v>
      </c>
      <c r="D41" s="14">
        <v>13.9</v>
      </c>
      <c r="E41" s="16">
        <v>216.1</v>
      </c>
      <c r="F41" s="84">
        <f>LB!$K$19*Reporte!D41+LB!$L$19</f>
        <v>276.41044928756133</v>
      </c>
      <c r="G41" s="15">
        <f t="shared" si="4"/>
        <v>60.31044928756134</v>
      </c>
      <c r="H41" s="85">
        <f t="shared" si="5"/>
        <v>0.21819164016052758</v>
      </c>
      <c r="I41" s="3"/>
      <c r="J41" s="60" t="s">
        <v>135</v>
      </c>
    </row>
    <row r="42" spans="2:12" x14ac:dyDescent="0.3">
      <c r="B42" s="13">
        <f t="shared" si="2"/>
        <v>2</v>
      </c>
      <c r="C42" s="14">
        <f t="shared" si="3"/>
        <v>14</v>
      </c>
      <c r="D42" s="14">
        <v>14</v>
      </c>
      <c r="E42" s="16">
        <v>212.7</v>
      </c>
      <c r="F42" s="84">
        <f>LB!$K$19*Reporte!D42+LB!$L$19</f>
        <v>277.70887121538249</v>
      </c>
      <c r="G42" s="15">
        <f t="shared" si="4"/>
        <v>65.008871215382499</v>
      </c>
      <c r="H42" s="85">
        <f t="shared" si="5"/>
        <v>0.23409000559065185</v>
      </c>
      <c r="I42" s="3"/>
      <c r="J42" s="191" t="s">
        <v>132</v>
      </c>
      <c r="K42" s="192">
        <f>LB!K11</f>
        <v>11.9</v>
      </c>
      <c r="L42" s="193" t="s">
        <v>133</v>
      </c>
    </row>
    <row r="43" spans="2:12" x14ac:dyDescent="0.3">
      <c r="B43" s="13">
        <f t="shared" si="2"/>
        <v>2</v>
      </c>
      <c r="C43" s="14">
        <f t="shared" si="3"/>
        <v>15</v>
      </c>
      <c r="D43" s="14">
        <v>16.899999999999999</v>
      </c>
      <c r="E43" s="16">
        <v>246.1</v>
      </c>
      <c r="F43" s="84">
        <f>LB!$K$19*Reporte!D43+LB!$L$19</f>
        <v>315.36310712219654</v>
      </c>
      <c r="G43" s="15">
        <f t="shared" si="4"/>
        <v>69.263107122196544</v>
      </c>
      <c r="H43" s="85">
        <f t="shared" si="5"/>
        <v>0.21962970797138473</v>
      </c>
      <c r="I43" s="3"/>
      <c r="J43" s="194" t="s">
        <v>134</v>
      </c>
      <c r="K43" s="195">
        <f>LB!K10</f>
        <v>18.100000000000001</v>
      </c>
      <c r="L43" s="196" t="s">
        <v>133</v>
      </c>
    </row>
    <row r="44" spans="2:12" x14ac:dyDescent="0.3">
      <c r="B44" s="13">
        <f t="shared" si="2"/>
        <v>2</v>
      </c>
      <c r="C44" s="14">
        <f t="shared" si="3"/>
        <v>16</v>
      </c>
      <c r="D44" s="14">
        <v>14.9</v>
      </c>
      <c r="E44" s="16">
        <v>221.8</v>
      </c>
      <c r="F44" s="84">
        <f>LB!$K$19*Reporte!D44+LB!$L$19</f>
        <v>289.39466856577303</v>
      </c>
      <c r="G44" s="15">
        <f t="shared" si="4"/>
        <v>67.59466856577302</v>
      </c>
      <c r="H44" s="85">
        <f t="shared" si="5"/>
        <v>0.23357261175808511</v>
      </c>
      <c r="I44" s="3"/>
      <c r="J44" s="194" t="s">
        <v>135</v>
      </c>
      <c r="K44" s="197">
        <f>COUNTIF(D:D,"&lt;K40")+COUNTIF(D:D,"&gt;K41")</f>
        <v>2</v>
      </c>
      <c r="L44" s="196"/>
    </row>
    <row r="45" spans="2:12" x14ac:dyDescent="0.3">
      <c r="B45" s="13">
        <f t="shared" si="2"/>
        <v>2</v>
      </c>
      <c r="C45" s="14">
        <f t="shared" si="3"/>
        <v>17</v>
      </c>
      <c r="D45" s="14">
        <v>13.1</v>
      </c>
      <c r="E45" s="16">
        <v>198</v>
      </c>
      <c r="F45" s="84">
        <f>LB!$K$19*Reporte!D45+LB!$L$19</f>
        <v>266.02307386499194</v>
      </c>
      <c r="G45" s="15">
        <f t="shared" si="4"/>
        <v>68.023073864991943</v>
      </c>
      <c r="H45" s="85">
        <f t="shared" si="5"/>
        <v>0.25570366087685309</v>
      </c>
      <c r="I45" s="3"/>
      <c r="J45" s="198" t="s">
        <v>136</v>
      </c>
      <c r="K45" s="199">
        <f>K44/K9</f>
        <v>2.6881720430107529E-3</v>
      </c>
      <c r="L45" s="200"/>
    </row>
    <row r="46" spans="2:12" x14ac:dyDescent="0.3">
      <c r="B46" s="13">
        <f t="shared" si="2"/>
        <v>2</v>
      </c>
      <c r="C46" s="14">
        <f t="shared" si="3"/>
        <v>18</v>
      </c>
      <c r="D46" s="14">
        <v>15.5</v>
      </c>
      <c r="E46" s="16">
        <v>228.6</v>
      </c>
      <c r="F46" s="84">
        <f>LB!$K$19*Reporte!D46+LB!$L$19</f>
        <v>297.18520013270006</v>
      </c>
      <c r="G46" s="15">
        <f t="shared" si="4"/>
        <v>68.585200132700066</v>
      </c>
      <c r="H46" s="85">
        <f t="shared" si="5"/>
        <v>0.23078269073316973</v>
      </c>
      <c r="I46" s="3"/>
    </row>
    <row r="47" spans="2:12" x14ac:dyDescent="0.3">
      <c r="B47" s="13">
        <f t="shared" si="2"/>
        <v>2</v>
      </c>
      <c r="C47" s="14">
        <f t="shared" si="3"/>
        <v>19</v>
      </c>
      <c r="D47" s="14">
        <v>13</v>
      </c>
      <c r="E47" s="16">
        <v>191.8</v>
      </c>
      <c r="F47" s="84">
        <f>LB!$K$19*Reporte!D47+LB!$L$19</f>
        <v>264.72465193717073</v>
      </c>
      <c r="G47" s="15">
        <f t="shared" si="4"/>
        <v>72.924651937170722</v>
      </c>
      <c r="H47" s="85">
        <f t="shared" si="5"/>
        <v>0.27547359644646363</v>
      </c>
      <c r="I47" s="3"/>
    </row>
    <row r="48" spans="2:12" x14ac:dyDescent="0.3">
      <c r="B48" s="13">
        <f t="shared" si="2"/>
        <v>2</v>
      </c>
      <c r="C48" s="14">
        <f t="shared" si="3"/>
        <v>20</v>
      </c>
      <c r="D48" s="14">
        <v>15.6</v>
      </c>
      <c r="E48" s="16">
        <v>230.2</v>
      </c>
      <c r="F48" s="84">
        <f>LB!$K$19*Reporte!D48+LB!$L$19</f>
        <v>298.48362206052127</v>
      </c>
      <c r="G48" s="15">
        <f t="shared" si="4"/>
        <v>68.283622060521282</v>
      </c>
      <c r="H48" s="85">
        <f t="shared" si="5"/>
        <v>0.22876840474240803</v>
      </c>
      <c r="I48" s="3"/>
    </row>
    <row r="49" spans="2:15" x14ac:dyDescent="0.3">
      <c r="B49" s="13">
        <f t="shared" si="2"/>
        <v>2</v>
      </c>
      <c r="C49" s="14">
        <f t="shared" si="3"/>
        <v>21</v>
      </c>
      <c r="D49" s="14">
        <v>16.3</v>
      </c>
      <c r="E49" s="16">
        <v>250</v>
      </c>
      <c r="F49" s="84">
        <f>LB!$K$19*Reporte!D49+LB!$L$19</f>
        <v>307.57257555526951</v>
      </c>
      <c r="G49" s="15">
        <f t="shared" si="4"/>
        <v>57.572575555269509</v>
      </c>
      <c r="H49" s="85">
        <f t="shared" si="5"/>
        <v>0.18718370924758848</v>
      </c>
      <c r="I49" s="3"/>
    </row>
    <row r="50" spans="2:15" x14ac:dyDescent="0.3">
      <c r="B50" s="13">
        <f t="shared" si="2"/>
        <v>2</v>
      </c>
      <c r="C50" s="14">
        <f t="shared" si="3"/>
        <v>22</v>
      </c>
      <c r="D50" s="14">
        <v>16</v>
      </c>
      <c r="E50" s="16">
        <v>235.7</v>
      </c>
      <c r="F50" s="84">
        <f>LB!$K$19*Reporte!D50+LB!$L$19</f>
        <v>303.67730977180599</v>
      </c>
      <c r="G50" s="15">
        <f t="shared" si="4"/>
        <v>67.977309771806006</v>
      </c>
      <c r="H50" s="85">
        <f t="shared" si="5"/>
        <v>0.22384718115056601</v>
      </c>
      <c r="I50" s="3"/>
    </row>
    <row r="51" spans="2:15" x14ac:dyDescent="0.3">
      <c r="B51" s="13">
        <f t="shared" si="2"/>
        <v>2</v>
      </c>
      <c r="C51" s="14">
        <f t="shared" si="3"/>
        <v>23</v>
      </c>
      <c r="D51" s="14">
        <v>16.7</v>
      </c>
      <c r="E51" s="16">
        <v>239.2</v>
      </c>
      <c r="F51" s="84">
        <f>LB!$K$19*Reporte!D51+LB!$L$19</f>
        <v>312.76626326655418</v>
      </c>
      <c r="G51" s="15">
        <f t="shared" si="4"/>
        <v>73.566263266554188</v>
      </c>
      <c r="H51" s="85">
        <f t="shared" si="5"/>
        <v>0.23521163215694252</v>
      </c>
      <c r="I51" s="3"/>
      <c r="O51" s="2"/>
    </row>
    <row r="52" spans="2:15" x14ac:dyDescent="0.3">
      <c r="B52" s="13">
        <f t="shared" si="2"/>
        <v>2</v>
      </c>
      <c r="C52" s="14">
        <f t="shared" si="3"/>
        <v>24</v>
      </c>
      <c r="D52" s="14">
        <v>14.7</v>
      </c>
      <c r="E52" s="16">
        <v>221.9</v>
      </c>
      <c r="F52" s="84">
        <f>LB!$K$19*Reporte!D52+LB!$L$19</f>
        <v>286.79782471013073</v>
      </c>
      <c r="G52" s="15">
        <f t="shared" si="4"/>
        <v>64.89782471013072</v>
      </c>
      <c r="H52" s="85">
        <f t="shared" si="5"/>
        <v>0.22628422923264346</v>
      </c>
      <c r="I52" s="3"/>
    </row>
    <row r="53" spans="2:15" x14ac:dyDescent="0.3">
      <c r="B53" s="13">
        <f t="shared" si="2"/>
        <v>3</v>
      </c>
      <c r="C53" s="14">
        <f t="shared" si="3"/>
        <v>1</v>
      </c>
      <c r="D53" s="14">
        <v>17</v>
      </c>
      <c r="E53" s="16">
        <v>254.4</v>
      </c>
      <c r="F53" s="84">
        <f>LB!$K$19*Reporte!D53+LB!$L$19</f>
        <v>316.66152905001769</v>
      </c>
      <c r="G53" s="15">
        <f t="shared" si="4"/>
        <v>62.261529050017685</v>
      </c>
      <c r="H53" s="85">
        <f t="shared" si="5"/>
        <v>0.19661854484440161</v>
      </c>
      <c r="I53" s="3"/>
    </row>
    <row r="54" spans="2:15" x14ac:dyDescent="0.3">
      <c r="B54" s="13">
        <f t="shared" si="2"/>
        <v>3</v>
      </c>
      <c r="C54" s="14">
        <f t="shared" si="3"/>
        <v>2</v>
      </c>
      <c r="D54" s="14">
        <v>14.1</v>
      </c>
      <c r="E54" s="16">
        <v>211.2</v>
      </c>
      <c r="F54" s="84">
        <f>LB!$K$19*Reporte!D54+LB!$L$19</f>
        <v>279.0072931432037</v>
      </c>
      <c r="G54" s="15">
        <f t="shared" si="4"/>
        <v>67.807293143203708</v>
      </c>
      <c r="H54" s="85">
        <f t="shared" si="5"/>
        <v>0.24303054009559827</v>
      </c>
      <c r="I54" s="3"/>
    </row>
    <row r="55" spans="2:15" x14ac:dyDescent="0.3">
      <c r="B55" s="13">
        <f t="shared" si="2"/>
        <v>3</v>
      </c>
      <c r="C55" s="14">
        <f t="shared" si="3"/>
        <v>3</v>
      </c>
      <c r="D55" s="14">
        <v>15.2</v>
      </c>
      <c r="E55" s="16">
        <v>223.2</v>
      </c>
      <c r="F55" s="84">
        <f>LB!$K$19*Reporte!D55+LB!$L$19</f>
        <v>293.28993434923655</v>
      </c>
      <c r="G55" s="15">
        <f t="shared" si="4"/>
        <v>70.089934349236557</v>
      </c>
      <c r="H55" s="85">
        <f t="shared" si="5"/>
        <v>0.23897831510909132</v>
      </c>
      <c r="I55" s="3"/>
    </row>
    <row r="56" spans="2:15" x14ac:dyDescent="0.3">
      <c r="B56" s="13">
        <f t="shared" si="2"/>
        <v>3</v>
      </c>
      <c r="C56" s="14">
        <f t="shared" si="3"/>
        <v>4</v>
      </c>
      <c r="D56" s="14">
        <v>14.6</v>
      </c>
      <c r="E56" s="16">
        <v>224.9</v>
      </c>
      <c r="F56" s="84">
        <f>LB!$K$19*Reporte!D56+LB!$L$19</f>
        <v>285.49940278230952</v>
      </c>
      <c r="G56" s="15">
        <f t="shared" si="4"/>
        <v>60.599402782309511</v>
      </c>
      <c r="H56" s="85">
        <f t="shared" si="5"/>
        <v>0.21225754657187831</v>
      </c>
      <c r="I56" s="3"/>
    </row>
    <row r="57" spans="2:15" x14ac:dyDescent="0.3">
      <c r="B57" s="13">
        <f t="shared" si="2"/>
        <v>3</v>
      </c>
      <c r="C57" s="14">
        <f t="shared" si="3"/>
        <v>5</v>
      </c>
      <c r="D57" s="14">
        <v>15.3</v>
      </c>
      <c r="E57" s="16">
        <v>229.3</v>
      </c>
      <c r="F57" s="84">
        <f>LB!$K$19*Reporte!D57+LB!$L$19</f>
        <v>294.58835627705776</v>
      </c>
      <c r="G57" s="15">
        <f t="shared" si="4"/>
        <v>65.288356277057744</v>
      </c>
      <c r="H57" s="85">
        <f t="shared" si="5"/>
        <v>0.22162571902758649</v>
      </c>
      <c r="I57" s="3"/>
    </row>
    <row r="58" spans="2:15" x14ac:dyDescent="0.3">
      <c r="B58" s="13">
        <f t="shared" si="2"/>
        <v>3</v>
      </c>
      <c r="C58" s="14">
        <f t="shared" si="3"/>
        <v>6</v>
      </c>
      <c r="D58" s="14">
        <v>16.3</v>
      </c>
      <c r="E58" s="16">
        <v>239</v>
      </c>
      <c r="F58" s="84">
        <f>LB!$K$19*Reporte!D58+LB!$L$19</f>
        <v>307.57257555526951</v>
      </c>
      <c r="G58" s="15">
        <f t="shared" si="4"/>
        <v>68.572575555269509</v>
      </c>
      <c r="H58" s="85">
        <f t="shared" si="5"/>
        <v>0.2229476260406946</v>
      </c>
      <c r="I58" s="3"/>
    </row>
    <row r="59" spans="2:15" x14ac:dyDescent="0.3">
      <c r="B59" s="13">
        <f t="shared" si="2"/>
        <v>3</v>
      </c>
      <c r="C59" s="14">
        <f t="shared" si="3"/>
        <v>7</v>
      </c>
      <c r="D59" s="14">
        <v>14.6</v>
      </c>
      <c r="E59" s="16">
        <v>219.3</v>
      </c>
      <c r="F59" s="84">
        <f>LB!$K$19*Reporte!D59+LB!$L$19</f>
        <v>285.49940278230952</v>
      </c>
      <c r="G59" s="15">
        <f t="shared" si="4"/>
        <v>66.199402782309505</v>
      </c>
      <c r="H59" s="85">
        <f t="shared" si="5"/>
        <v>0.23187229863589556</v>
      </c>
      <c r="I59" s="3"/>
    </row>
    <row r="60" spans="2:15" x14ac:dyDescent="0.3">
      <c r="B60" s="13">
        <f t="shared" si="2"/>
        <v>3</v>
      </c>
      <c r="C60" s="14">
        <f t="shared" si="3"/>
        <v>8</v>
      </c>
      <c r="D60" s="14">
        <v>16.7</v>
      </c>
      <c r="E60" s="16">
        <v>241.3</v>
      </c>
      <c r="F60" s="84">
        <f>LB!$K$19*Reporte!D60+LB!$L$19</f>
        <v>312.76626326655418</v>
      </c>
      <c r="G60" s="15">
        <f t="shared" si="4"/>
        <v>71.466263266554165</v>
      </c>
      <c r="H60" s="85">
        <f t="shared" si="5"/>
        <v>0.22849735300781862</v>
      </c>
      <c r="I60" s="3"/>
    </row>
    <row r="61" spans="2:15" x14ac:dyDescent="0.3">
      <c r="B61" s="13">
        <f t="shared" si="2"/>
        <v>3</v>
      </c>
      <c r="C61" s="14">
        <f t="shared" si="3"/>
        <v>9</v>
      </c>
      <c r="D61" s="14">
        <v>16.100000000000001</v>
      </c>
      <c r="E61" s="16">
        <v>236.3</v>
      </c>
      <c r="F61" s="84">
        <f>LB!$K$19*Reporte!D61+LB!$L$19</f>
        <v>304.97573169962715</v>
      </c>
      <c r="G61" s="15">
        <f t="shared" si="4"/>
        <v>68.675731699627136</v>
      </c>
      <c r="H61" s="85">
        <f t="shared" si="5"/>
        <v>0.22518425094645358</v>
      </c>
      <c r="I61" s="3"/>
    </row>
    <row r="62" spans="2:15" x14ac:dyDescent="0.3">
      <c r="B62" s="13">
        <f t="shared" si="2"/>
        <v>3</v>
      </c>
      <c r="C62" s="14">
        <f t="shared" si="3"/>
        <v>10</v>
      </c>
      <c r="D62" s="14">
        <v>14.9</v>
      </c>
      <c r="E62" s="16">
        <v>221.6</v>
      </c>
      <c r="F62" s="84">
        <f>LB!$K$19*Reporte!D62+LB!$L$19</f>
        <v>289.39466856577303</v>
      </c>
      <c r="G62" s="15">
        <f t="shared" si="4"/>
        <v>67.794668565773037</v>
      </c>
      <c r="H62" s="85">
        <f t="shared" si="5"/>
        <v>0.23426370949319961</v>
      </c>
      <c r="I62" s="3"/>
    </row>
    <row r="63" spans="2:15" x14ac:dyDescent="0.3">
      <c r="B63" s="13">
        <f t="shared" si="2"/>
        <v>3</v>
      </c>
      <c r="C63" s="14">
        <f t="shared" si="3"/>
        <v>11</v>
      </c>
      <c r="D63" s="14">
        <v>17</v>
      </c>
      <c r="E63" s="16">
        <v>251.2</v>
      </c>
      <c r="F63" s="84">
        <f>LB!$K$19*Reporte!D63+LB!$L$19</f>
        <v>316.66152905001769</v>
      </c>
      <c r="G63" s="15">
        <f t="shared" si="4"/>
        <v>65.461529050017703</v>
      </c>
      <c r="H63" s="85">
        <f t="shared" si="5"/>
        <v>0.2067239719532771</v>
      </c>
      <c r="I63" s="3"/>
    </row>
    <row r="64" spans="2:15" x14ac:dyDescent="0.3">
      <c r="B64" s="13">
        <f t="shared" si="2"/>
        <v>3</v>
      </c>
      <c r="C64" s="14">
        <f t="shared" si="3"/>
        <v>12</v>
      </c>
      <c r="D64" s="14">
        <v>13.9</v>
      </c>
      <c r="E64" s="16">
        <v>203</v>
      </c>
      <c r="F64" s="84">
        <f>LB!$K$19*Reporte!D64+LB!$L$19</f>
        <v>276.41044928756133</v>
      </c>
      <c r="G64" s="15">
        <f t="shared" si="4"/>
        <v>73.410449287561335</v>
      </c>
      <c r="H64" s="85">
        <f t="shared" si="5"/>
        <v>0.26558492805454464</v>
      </c>
      <c r="I64" s="3"/>
    </row>
    <row r="65" spans="2:9" x14ac:dyDescent="0.3">
      <c r="B65" s="13">
        <f t="shared" si="2"/>
        <v>3</v>
      </c>
      <c r="C65" s="14">
        <f t="shared" si="3"/>
        <v>13</v>
      </c>
      <c r="D65" s="14">
        <v>13.8</v>
      </c>
      <c r="E65" s="16">
        <v>212.7</v>
      </c>
      <c r="F65" s="84">
        <f>LB!$K$19*Reporte!D65+LB!$L$19</f>
        <v>275.11202735974018</v>
      </c>
      <c r="G65" s="15">
        <f t="shared" si="4"/>
        <v>62.412027359740193</v>
      </c>
      <c r="H65" s="85">
        <f t="shared" si="5"/>
        <v>0.22686041013441186</v>
      </c>
      <c r="I65" s="3"/>
    </row>
    <row r="66" spans="2:9" x14ac:dyDescent="0.3">
      <c r="B66" s="13">
        <f t="shared" si="2"/>
        <v>3</v>
      </c>
      <c r="C66" s="14">
        <f t="shared" si="3"/>
        <v>14</v>
      </c>
      <c r="D66" s="14">
        <v>15.1</v>
      </c>
      <c r="E66" s="16">
        <v>229</v>
      </c>
      <c r="F66" s="84">
        <f>LB!$K$19*Reporte!D66+LB!$L$19</f>
        <v>291.99151242141539</v>
      </c>
      <c r="G66" s="15">
        <f t="shared" si="4"/>
        <v>62.991512421415393</v>
      </c>
      <c r="H66" s="85">
        <f t="shared" si="5"/>
        <v>0.21573062826053377</v>
      </c>
      <c r="I66" s="3"/>
    </row>
    <row r="67" spans="2:9" x14ac:dyDescent="0.3">
      <c r="B67" s="13">
        <f t="shared" si="2"/>
        <v>3</v>
      </c>
      <c r="C67" s="14">
        <f t="shared" si="3"/>
        <v>15</v>
      </c>
      <c r="D67" s="14">
        <v>14.7</v>
      </c>
      <c r="E67" s="16">
        <v>224.8</v>
      </c>
      <c r="F67" s="84">
        <f>LB!$K$19*Reporte!D67+LB!$L$19</f>
        <v>286.79782471013073</v>
      </c>
      <c r="G67" s="15">
        <f t="shared" si="4"/>
        <v>61.997824710130715</v>
      </c>
      <c r="H67" s="85">
        <f t="shared" si="5"/>
        <v>0.2161725765277073</v>
      </c>
      <c r="I67" s="3"/>
    </row>
    <row r="68" spans="2:9" x14ac:dyDescent="0.3">
      <c r="B68" s="13">
        <f t="shared" si="2"/>
        <v>3</v>
      </c>
      <c r="C68" s="14">
        <f t="shared" si="3"/>
        <v>16</v>
      </c>
      <c r="D68" s="14">
        <v>15.9</v>
      </c>
      <c r="E68" s="16">
        <v>228.8</v>
      </c>
      <c r="F68" s="84">
        <f>LB!$K$19*Reporte!D68+LB!$L$19</f>
        <v>302.37888784398478</v>
      </c>
      <c r="G68" s="15">
        <f t="shared" si="4"/>
        <v>73.578887843984774</v>
      </c>
      <c r="H68" s="85">
        <f t="shared" si="5"/>
        <v>0.24333341645845488</v>
      </c>
      <c r="I68" s="3"/>
    </row>
    <row r="69" spans="2:9" x14ac:dyDescent="0.3">
      <c r="B69" s="13">
        <f t="shared" si="2"/>
        <v>3</v>
      </c>
      <c r="C69" s="14">
        <f t="shared" si="3"/>
        <v>17</v>
      </c>
      <c r="D69" s="14">
        <v>15.4</v>
      </c>
      <c r="E69" s="16">
        <v>224.3</v>
      </c>
      <c r="F69" s="84">
        <f>LB!$K$19*Reporte!D69+LB!$L$19</f>
        <v>295.88677820487896</v>
      </c>
      <c r="G69" s="15">
        <f>F69-E69</f>
        <v>71.586778204878954</v>
      </c>
      <c r="H69" s="85">
        <f>G69/F69</f>
        <v>0.24193976709331225</v>
      </c>
      <c r="I69" s="3"/>
    </row>
    <row r="70" spans="2:9" x14ac:dyDescent="0.3">
      <c r="B70" s="13">
        <f t="shared" ref="B70:B133" si="6">INT((ROW(66:66)-1)/24)+1</f>
        <v>3</v>
      </c>
      <c r="C70" s="14">
        <f t="shared" ref="C70:C133" si="7">MOD(ROW(66:66)-1,24)+1</f>
        <v>18</v>
      </c>
      <c r="D70" s="14">
        <v>14.5</v>
      </c>
      <c r="E70" s="16">
        <v>223.1</v>
      </c>
      <c r="F70" s="84">
        <f>LB!$K$19*Reporte!D70+LB!$L$19</f>
        <v>284.20098085448836</v>
      </c>
      <c r="G70" s="15">
        <f t="shared" ref="G70:G133" si="8">F70-E70</f>
        <v>61.10098085448837</v>
      </c>
      <c r="H70" s="85">
        <f t="shared" ref="H70:H133" si="9">G70/F70</f>
        <v>0.21499215333733218</v>
      </c>
      <c r="I70" s="3"/>
    </row>
    <row r="71" spans="2:9" x14ac:dyDescent="0.3">
      <c r="B71" s="13">
        <f t="shared" si="6"/>
        <v>3</v>
      </c>
      <c r="C71" s="14">
        <f t="shared" si="7"/>
        <v>19</v>
      </c>
      <c r="D71" s="14">
        <v>12.9</v>
      </c>
      <c r="E71" s="16">
        <v>200.4</v>
      </c>
      <c r="F71" s="84">
        <f>LB!$K$19*Reporte!D71+LB!$L$19</f>
        <v>263.42623000934964</v>
      </c>
      <c r="G71" s="15">
        <f t="shared" si="8"/>
        <v>63.026230009349632</v>
      </c>
      <c r="H71" s="85">
        <f t="shared" si="9"/>
        <v>0.23925571119896707</v>
      </c>
      <c r="I71" s="3"/>
    </row>
    <row r="72" spans="2:9" x14ac:dyDescent="0.3">
      <c r="B72" s="13">
        <f t="shared" si="6"/>
        <v>3</v>
      </c>
      <c r="C72" s="14">
        <f t="shared" si="7"/>
        <v>20</v>
      </c>
      <c r="D72" s="14">
        <v>14.5</v>
      </c>
      <c r="E72" s="16">
        <v>213.3</v>
      </c>
      <c r="F72" s="84">
        <f>LB!$K$19*Reporte!D72+LB!$L$19</f>
        <v>284.20098085448836</v>
      </c>
      <c r="G72" s="15">
        <f t="shared" si="8"/>
        <v>70.900980854488353</v>
      </c>
      <c r="H72" s="85">
        <f t="shared" si="9"/>
        <v>0.2494747929486909</v>
      </c>
      <c r="I72" s="3"/>
    </row>
    <row r="73" spans="2:9" x14ac:dyDescent="0.3">
      <c r="B73" s="13">
        <f t="shared" si="6"/>
        <v>3</v>
      </c>
      <c r="C73" s="14">
        <f t="shared" si="7"/>
        <v>21</v>
      </c>
      <c r="D73" s="14">
        <v>13.6</v>
      </c>
      <c r="E73" s="16">
        <v>202.2</v>
      </c>
      <c r="F73" s="84">
        <f>LB!$K$19*Reporte!D73+LB!$L$19</f>
        <v>272.51518350409782</v>
      </c>
      <c r="G73" s="15">
        <f t="shared" si="8"/>
        <v>70.315183504097831</v>
      </c>
      <c r="H73" s="85">
        <f t="shared" si="9"/>
        <v>0.25802299380151966</v>
      </c>
      <c r="I73" s="3"/>
    </row>
    <row r="74" spans="2:9" x14ac:dyDescent="0.3">
      <c r="B74" s="13">
        <f t="shared" si="6"/>
        <v>3</v>
      </c>
      <c r="C74" s="14">
        <f t="shared" si="7"/>
        <v>22</v>
      </c>
      <c r="D74" s="14">
        <v>14.6</v>
      </c>
      <c r="E74" s="16">
        <v>216</v>
      </c>
      <c r="F74" s="84">
        <f>LB!$K$19*Reporte!D74+LB!$L$19</f>
        <v>285.49940278230952</v>
      </c>
      <c r="G74" s="15">
        <f t="shared" si="8"/>
        <v>69.499402782309517</v>
      </c>
      <c r="H74" s="85">
        <f t="shared" si="9"/>
        <v>0.2434309918164772</v>
      </c>
      <c r="I74" s="3"/>
    </row>
    <row r="75" spans="2:9" x14ac:dyDescent="0.3">
      <c r="B75" s="13">
        <f t="shared" si="6"/>
        <v>3</v>
      </c>
      <c r="C75" s="14">
        <f t="shared" si="7"/>
        <v>23</v>
      </c>
      <c r="D75" s="14">
        <v>14.1</v>
      </c>
      <c r="E75" s="16">
        <v>210.4</v>
      </c>
      <c r="F75" s="84">
        <f>LB!$K$19*Reporte!D75+LB!$L$19</f>
        <v>279.0072931432037</v>
      </c>
      <c r="G75" s="15">
        <f t="shared" si="8"/>
        <v>68.607293143203691</v>
      </c>
      <c r="H75" s="85">
        <f t="shared" si="9"/>
        <v>0.24589784865584216</v>
      </c>
      <c r="I75" s="3"/>
    </row>
    <row r="76" spans="2:9" x14ac:dyDescent="0.3">
      <c r="B76" s="13">
        <f t="shared" si="6"/>
        <v>3</v>
      </c>
      <c r="C76" s="14">
        <f t="shared" si="7"/>
        <v>24</v>
      </c>
      <c r="D76" s="14">
        <v>15</v>
      </c>
      <c r="E76" s="16">
        <v>227.1</v>
      </c>
      <c r="F76" s="84">
        <f>LB!$K$19*Reporte!D76+LB!$L$19</f>
        <v>290.69309049359424</v>
      </c>
      <c r="G76" s="15">
        <f t="shared" si="8"/>
        <v>63.593090493594246</v>
      </c>
      <c r="H76" s="85">
        <f t="shared" si="9"/>
        <v>0.21876368091726486</v>
      </c>
      <c r="I76" s="3"/>
    </row>
    <row r="77" spans="2:9" x14ac:dyDescent="0.3">
      <c r="B77" s="13">
        <f t="shared" si="6"/>
        <v>4</v>
      </c>
      <c r="C77" s="14">
        <f t="shared" si="7"/>
        <v>1</v>
      </c>
      <c r="D77" s="14">
        <v>15.3</v>
      </c>
      <c r="E77" s="16">
        <v>221.6</v>
      </c>
      <c r="F77" s="84">
        <f>LB!$K$19*Reporte!D77+LB!$L$19</f>
        <v>294.58835627705776</v>
      </c>
      <c r="G77" s="15">
        <f t="shared" si="8"/>
        <v>72.988356277057761</v>
      </c>
      <c r="H77" s="85">
        <f t="shared" si="9"/>
        <v>0.24776388720677356</v>
      </c>
      <c r="I77" s="3"/>
    </row>
    <row r="78" spans="2:9" x14ac:dyDescent="0.3">
      <c r="B78" s="13">
        <f t="shared" si="6"/>
        <v>4</v>
      </c>
      <c r="C78" s="14">
        <f t="shared" si="7"/>
        <v>2</v>
      </c>
      <c r="D78" s="14">
        <v>13.2</v>
      </c>
      <c r="E78" s="16">
        <v>200.1</v>
      </c>
      <c r="F78" s="84">
        <f>LB!$K$19*Reporte!D78+LB!$L$19</f>
        <v>267.32149579281315</v>
      </c>
      <c r="G78" s="15">
        <f t="shared" si="8"/>
        <v>67.221495792813158</v>
      </c>
      <c r="H78" s="85">
        <f t="shared" si="9"/>
        <v>0.2514631140808557</v>
      </c>
      <c r="I78" s="3"/>
    </row>
    <row r="79" spans="2:9" x14ac:dyDescent="0.3">
      <c r="B79" s="13">
        <f t="shared" si="6"/>
        <v>4</v>
      </c>
      <c r="C79" s="14">
        <f t="shared" si="7"/>
        <v>3</v>
      </c>
      <c r="D79" s="14">
        <v>15.1</v>
      </c>
      <c r="E79" s="16">
        <v>219.5</v>
      </c>
      <c r="F79" s="84">
        <f>LB!$K$19*Reporte!D79+LB!$L$19</f>
        <v>291.99151242141539</v>
      </c>
      <c r="G79" s="15">
        <f t="shared" si="8"/>
        <v>72.491512421415393</v>
      </c>
      <c r="H79" s="85">
        <f t="shared" si="9"/>
        <v>0.24826582053793522</v>
      </c>
      <c r="I79" s="3"/>
    </row>
    <row r="80" spans="2:9" x14ac:dyDescent="0.3">
      <c r="B80" s="13">
        <f t="shared" si="6"/>
        <v>4</v>
      </c>
      <c r="C80" s="14">
        <f t="shared" si="7"/>
        <v>4</v>
      </c>
      <c r="D80" s="14">
        <v>14.2</v>
      </c>
      <c r="E80" s="16">
        <v>213</v>
      </c>
      <c r="F80" s="84">
        <f>LB!$K$19*Reporte!D80+LB!$L$19</f>
        <v>280.30571507102485</v>
      </c>
      <c r="G80" s="15">
        <f t="shared" si="8"/>
        <v>67.305715071024849</v>
      </c>
      <c r="H80" s="85">
        <f t="shared" si="9"/>
        <v>0.24011538635225718</v>
      </c>
      <c r="I80" s="3"/>
    </row>
    <row r="81" spans="2:9" x14ac:dyDescent="0.3">
      <c r="B81" s="13">
        <f t="shared" si="6"/>
        <v>4</v>
      </c>
      <c r="C81" s="14">
        <f t="shared" si="7"/>
        <v>5</v>
      </c>
      <c r="D81" s="14">
        <v>13.3</v>
      </c>
      <c r="E81" s="16">
        <v>200.9</v>
      </c>
      <c r="F81" s="84">
        <f>LB!$K$19*Reporte!D81+LB!$L$19</f>
        <v>268.61991772063431</v>
      </c>
      <c r="G81" s="15">
        <f t="shared" si="8"/>
        <v>67.719917720634299</v>
      </c>
      <c r="H81" s="85">
        <f t="shared" si="9"/>
        <v>0.2521031139286673</v>
      </c>
      <c r="I81" s="3"/>
    </row>
    <row r="82" spans="2:9" x14ac:dyDescent="0.3">
      <c r="B82" s="13">
        <f t="shared" si="6"/>
        <v>4</v>
      </c>
      <c r="C82" s="14">
        <f t="shared" si="7"/>
        <v>6</v>
      </c>
      <c r="D82" s="14">
        <v>15</v>
      </c>
      <c r="E82" s="16">
        <v>215.3</v>
      </c>
      <c r="F82" s="84">
        <f>LB!$K$19*Reporte!D82+LB!$L$19</f>
        <v>290.69309049359424</v>
      </c>
      <c r="G82" s="15">
        <f t="shared" si="8"/>
        <v>75.393090493594229</v>
      </c>
      <c r="H82" s="85">
        <f t="shared" si="9"/>
        <v>0.25935632101051126</v>
      </c>
      <c r="I82" s="3"/>
    </row>
    <row r="83" spans="2:9" x14ac:dyDescent="0.3">
      <c r="B83" s="13">
        <f t="shared" si="6"/>
        <v>4</v>
      </c>
      <c r="C83" s="14">
        <f t="shared" si="7"/>
        <v>7</v>
      </c>
      <c r="D83" s="14">
        <v>15.4</v>
      </c>
      <c r="E83" s="16">
        <v>227.1</v>
      </c>
      <c r="F83" s="84">
        <f>LB!$K$19*Reporte!D83+LB!$L$19</f>
        <v>295.88677820487896</v>
      </c>
      <c r="G83" s="15">
        <f t="shared" si="8"/>
        <v>68.786778204878971</v>
      </c>
      <c r="H83" s="85">
        <f t="shared" si="9"/>
        <v>0.23247668794869025</v>
      </c>
      <c r="I83" s="3"/>
    </row>
    <row r="84" spans="2:9" x14ac:dyDescent="0.3">
      <c r="B84" s="13">
        <f t="shared" si="6"/>
        <v>4</v>
      </c>
      <c r="C84" s="14">
        <f t="shared" si="7"/>
        <v>8</v>
      </c>
      <c r="D84" s="14">
        <v>13.6</v>
      </c>
      <c r="E84" s="16">
        <v>205.8</v>
      </c>
      <c r="F84" s="84">
        <f>LB!$K$19*Reporte!D84+LB!$L$19</f>
        <v>272.51518350409782</v>
      </c>
      <c r="G84" s="15">
        <f t="shared" si="8"/>
        <v>66.715183504097809</v>
      </c>
      <c r="H84" s="85">
        <f t="shared" si="9"/>
        <v>0.24481272069412827</v>
      </c>
      <c r="I84" s="3"/>
    </row>
    <row r="85" spans="2:9" x14ac:dyDescent="0.3">
      <c r="B85" s="13">
        <f t="shared" si="6"/>
        <v>4</v>
      </c>
      <c r="C85" s="14">
        <f t="shared" si="7"/>
        <v>9</v>
      </c>
      <c r="D85" s="14">
        <v>14.3</v>
      </c>
      <c r="E85" s="16">
        <v>209.9</v>
      </c>
      <c r="F85" s="84">
        <f>LB!$K$19*Reporte!D85+LB!$L$19</f>
        <v>281.604136998846</v>
      </c>
      <c r="G85" s="15">
        <f t="shared" si="8"/>
        <v>71.704136998845996</v>
      </c>
      <c r="H85" s="85">
        <f t="shared" si="9"/>
        <v>0.25462742757624984</v>
      </c>
      <c r="I85" s="3"/>
    </row>
    <row r="86" spans="2:9" x14ac:dyDescent="0.3">
      <c r="B86" s="13">
        <f t="shared" si="6"/>
        <v>4</v>
      </c>
      <c r="C86" s="14">
        <f t="shared" si="7"/>
        <v>10</v>
      </c>
      <c r="D86" s="14">
        <v>15.9</v>
      </c>
      <c r="E86" s="16">
        <v>234.2</v>
      </c>
      <c r="F86" s="84">
        <f>LB!$K$19*Reporte!D86+LB!$L$19</f>
        <v>302.37888784398478</v>
      </c>
      <c r="G86" s="15">
        <f t="shared" si="8"/>
        <v>68.178887843984796</v>
      </c>
      <c r="H86" s="85">
        <f t="shared" si="9"/>
        <v>0.22547502681193249</v>
      </c>
      <c r="I86" s="3"/>
    </row>
    <row r="87" spans="2:9" x14ac:dyDescent="0.3">
      <c r="B87" s="13">
        <f t="shared" si="6"/>
        <v>4</v>
      </c>
      <c r="C87" s="14">
        <f t="shared" si="7"/>
        <v>11</v>
      </c>
      <c r="D87" s="14">
        <v>16</v>
      </c>
      <c r="E87" s="16">
        <v>239.9</v>
      </c>
      <c r="F87" s="84">
        <f>LB!$K$19*Reporte!D87+LB!$L$19</f>
        <v>303.67730977180599</v>
      </c>
      <c r="G87" s="15">
        <f t="shared" si="8"/>
        <v>63.777309771805989</v>
      </c>
      <c r="H87" s="85">
        <f t="shared" si="9"/>
        <v>0.21001671089529389</v>
      </c>
      <c r="I87" s="3"/>
    </row>
    <row r="88" spans="2:9" x14ac:dyDescent="0.3">
      <c r="B88" s="13">
        <f t="shared" si="6"/>
        <v>4</v>
      </c>
      <c r="C88" s="14">
        <f t="shared" si="7"/>
        <v>12</v>
      </c>
      <c r="D88" s="14">
        <v>14.7</v>
      </c>
      <c r="E88" s="16">
        <v>220.4</v>
      </c>
      <c r="F88" s="84">
        <f>LB!$K$19*Reporte!D88+LB!$L$19</f>
        <v>286.79782471013073</v>
      </c>
      <c r="G88" s="15">
        <f t="shared" si="8"/>
        <v>66.39782471013072</v>
      </c>
      <c r="H88" s="85">
        <f t="shared" si="9"/>
        <v>0.23151439442485183</v>
      </c>
      <c r="I88" s="3"/>
    </row>
    <row r="89" spans="2:9" x14ac:dyDescent="0.3">
      <c r="B89" s="13">
        <f t="shared" si="6"/>
        <v>4</v>
      </c>
      <c r="C89" s="14">
        <f t="shared" si="7"/>
        <v>13</v>
      </c>
      <c r="D89" s="14">
        <v>13.6</v>
      </c>
      <c r="E89" s="16">
        <v>205.1</v>
      </c>
      <c r="F89" s="84">
        <f>LB!$K$19*Reporte!D89+LB!$L$19</f>
        <v>272.51518350409782</v>
      </c>
      <c r="G89" s="15">
        <f t="shared" si="8"/>
        <v>67.415183504097826</v>
      </c>
      <c r="H89" s="85">
        <f t="shared" si="9"/>
        <v>0.24738138490945441</v>
      </c>
      <c r="I89" s="3"/>
    </row>
    <row r="90" spans="2:9" x14ac:dyDescent="0.3">
      <c r="B90" s="13">
        <f t="shared" si="6"/>
        <v>4</v>
      </c>
      <c r="C90" s="14">
        <f t="shared" si="7"/>
        <v>14</v>
      </c>
      <c r="D90" s="14">
        <v>16</v>
      </c>
      <c r="E90" s="16">
        <v>229.4</v>
      </c>
      <c r="F90" s="84">
        <f>LB!$K$19*Reporte!D90+LB!$L$19</f>
        <v>303.67730977180599</v>
      </c>
      <c r="G90" s="15">
        <f t="shared" si="8"/>
        <v>74.277309771805989</v>
      </c>
      <c r="H90" s="85">
        <f t="shared" si="9"/>
        <v>0.24459288653347402</v>
      </c>
      <c r="I90" s="3"/>
    </row>
    <row r="91" spans="2:9" x14ac:dyDescent="0.3">
      <c r="B91" s="13">
        <f t="shared" si="6"/>
        <v>4</v>
      </c>
      <c r="C91" s="14">
        <f t="shared" si="7"/>
        <v>15</v>
      </c>
      <c r="D91" s="14">
        <v>17.3</v>
      </c>
      <c r="E91" s="16">
        <v>252.3</v>
      </c>
      <c r="F91" s="84">
        <f>LB!$K$19*Reporte!D91+LB!$L$19</f>
        <v>320.55679483348126</v>
      </c>
      <c r="G91" s="15">
        <f t="shared" si="8"/>
        <v>68.256794833481251</v>
      </c>
      <c r="H91" s="85">
        <f t="shared" si="9"/>
        <v>0.21293198563748561</v>
      </c>
      <c r="I91" s="3"/>
    </row>
    <row r="92" spans="2:9" x14ac:dyDescent="0.3">
      <c r="B92" s="13">
        <f t="shared" si="6"/>
        <v>4</v>
      </c>
      <c r="C92" s="14">
        <f t="shared" si="7"/>
        <v>16</v>
      </c>
      <c r="D92" s="14">
        <v>13</v>
      </c>
      <c r="E92" s="16">
        <v>187.7</v>
      </c>
      <c r="F92" s="84">
        <f>LB!$K$19*Reporte!D92+LB!$L$19</f>
        <v>264.72465193717073</v>
      </c>
      <c r="G92" s="15">
        <f t="shared" si="8"/>
        <v>77.024651937170745</v>
      </c>
      <c r="H92" s="85">
        <f t="shared" si="9"/>
        <v>0.29096138713764985</v>
      </c>
      <c r="I92" s="3"/>
    </row>
    <row r="93" spans="2:9" x14ac:dyDescent="0.3">
      <c r="B93" s="13">
        <f t="shared" si="6"/>
        <v>4</v>
      </c>
      <c r="C93" s="14">
        <f t="shared" si="7"/>
        <v>17</v>
      </c>
      <c r="D93" s="14">
        <v>14.2</v>
      </c>
      <c r="E93" s="16">
        <v>214.6</v>
      </c>
      <c r="F93" s="84">
        <f>LB!$K$19*Reporte!D93+LB!$L$19</f>
        <v>280.30571507102485</v>
      </c>
      <c r="G93" s="15">
        <f t="shared" si="8"/>
        <v>65.705715071024855</v>
      </c>
      <c r="H93" s="85">
        <f t="shared" si="9"/>
        <v>0.23440733291640561</v>
      </c>
      <c r="I93" s="3"/>
    </row>
    <row r="94" spans="2:9" x14ac:dyDescent="0.3">
      <c r="B94" s="13">
        <f t="shared" si="6"/>
        <v>4</v>
      </c>
      <c r="C94" s="14">
        <f t="shared" si="7"/>
        <v>18</v>
      </c>
      <c r="D94" s="14">
        <v>15.4</v>
      </c>
      <c r="E94" s="16">
        <v>229.5</v>
      </c>
      <c r="F94" s="84">
        <f>LB!$K$19*Reporte!D94+LB!$L$19</f>
        <v>295.88677820487896</v>
      </c>
      <c r="G94" s="15">
        <f t="shared" si="8"/>
        <v>66.386778204878965</v>
      </c>
      <c r="H94" s="85">
        <f t="shared" si="9"/>
        <v>0.22436547725329992</v>
      </c>
      <c r="I94" s="3"/>
    </row>
    <row r="95" spans="2:9" x14ac:dyDescent="0.3">
      <c r="B95" s="13">
        <f t="shared" si="6"/>
        <v>4</v>
      </c>
      <c r="C95" s="14">
        <f t="shared" si="7"/>
        <v>19</v>
      </c>
      <c r="D95" s="14">
        <v>14.1</v>
      </c>
      <c r="E95" s="16">
        <v>216.6</v>
      </c>
      <c r="F95" s="84">
        <f>LB!$K$19*Reporte!D95+LB!$L$19</f>
        <v>279.0072931432037</v>
      </c>
      <c r="G95" s="15">
        <f t="shared" si="8"/>
        <v>62.407293143203702</v>
      </c>
      <c r="H95" s="85">
        <f t="shared" si="9"/>
        <v>0.22367620731395163</v>
      </c>
      <c r="I95" s="3"/>
    </row>
    <row r="96" spans="2:9" x14ac:dyDescent="0.3">
      <c r="B96" s="13">
        <f t="shared" si="6"/>
        <v>4</v>
      </c>
      <c r="C96" s="14">
        <f t="shared" si="7"/>
        <v>20</v>
      </c>
      <c r="D96" s="14">
        <v>15.1</v>
      </c>
      <c r="E96" s="16">
        <v>222.4</v>
      </c>
      <c r="F96" s="84">
        <f>LB!$K$19*Reporte!D96+LB!$L$19</f>
        <v>291.99151242141539</v>
      </c>
      <c r="G96" s="15">
        <f t="shared" si="8"/>
        <v>69.591512421415388</v>
      </c>
      <c r="H96" s="85">
        <f t="shared" si="9"/>
        <v>0.23833402500062317</v>
      </c>
      <c r="I96" s="3"/>
    </row>
    <row r="97" spans="2:9" x14ac:dyDescent="0.3">
      <c r="B97" s="13">
        <f t="shared" si="6"/>
        <v>4</v>
      </c>
      <c r="C97" s="14">
        <f t="shared" si="7"/>
        <v>21</v>
      </c>
      <c r="D97" s="14">
        <v>14.5</v>
      </c>
      <c r="E97" s="16">
        <v>216.9</v>
      </c>
      <c r="F97" s="84">
        <f>LB!$K$19*Reporte!D97+LB!$L$19</f>
        <v>284.20098085448836</v>
      </c>
      <c r="G97" s="15">
        <f t="shared" si="8"/>
        <v>67.300980854488358</v>
      </c>
      <c r="H97" s="85">
        <f t="shared" si="9"/>
        <v>0.23680770084655914</v>
      </c>
      <c r="I97" s="3"/>
    </row>
    <row r="98" spans="2:9" x14ac:dyDescent="0.3">
      <c r="B98" s="13">
        <f t="shared" si="6"/>
        <v>4</v>
      </c>
      <c r="C98" s="14">
        <f t="shared" si="7"/>
        <v>22</v>
      </c>
      <c r="D98" s="14">
        <v>14.9</v>
      </c>
      <c r="E98" s="16">
        <v>233.3</v>
      </c>
      <c r="F98" s="84">
        <f>LB!$K$19*Reporte!D98+LB!$L$19</f>
        <v>289.39466856577303</v>
      </c>
      <c r="G98" s="15">
        <f t="shared" si="8"/>
        <v>56.09466856577302</v>
      </c>
      <c r="H98" s="85">
        <f t="shared" si="9"/>
        <v>0.19383449198900476</v>
      </c>
      <c r="I98" s="3"/>
    </row>
    <row r="99" spans="2:9" x14ac:dyDescent="0.3">
      <c r="B99" s="13">
        <f t="shared" si="6"/>
        <v>4</v>
      </c>
      <c r="C99" s="14">
        <f t="shared" si="7"/>
        <v>23</v>
      </c>
      <c r="D99" s="14">
        <v>15.2</v>
      </c>
      <c r="E99" s="16">
        <v>221.8</v>
      </c>
      <c r="F99" s="84">
        <f>LB!$K$19*Reporte!D99+LB!$L$19</f>
        <v>293.28993434923655</v>
      </c>
      <c r="G99" s="15">
        <f t="shared" si="8"/>
        <v>71.489934349236535</v>
      </c>
      <c r="H99" s="85">
        <f t="shared" si="9"/>
        <v>0.2437517486164715</v>
      </c>
      <c r="I99" s="3"/>
    </row>
    <row r="100" spans="2:9" x14ac:dyDescent="0.3">
      <c r="B100" s="13">
        <f t="shared" si="6"/>
        <v>4</v>
      </c>
      <c r="C100" s="14">
        <f t="shared" si="7"/>
        <v>24</v>
      </c>
      <c r="D100" s="14">
        <v>13.5</v>
      </c>
      <c r="E100" s="16">
        <v>207.5</v>
      </c>
      <c r="F100" s="84">
        <f>LB!$K$19*Reporte!D100+LB!$L$19</f>
        <v>271.21676157627667</v>
      </c>
      <c r="G100" s="15">
        <f t="shared" si="8"/>
        <v>63.716761576276667</v>
      </c>
      <c r="H100" s="85">
        <f t="shared" si="9"/>
        <v>0.23492929126490231</v>
      </c>
      <c r="I100" s="3"/>
    </row>
    <row r="101" spans="2:9" x14ac:dyDescent="0.3">
      <c r="B101" s="13">
        <f t="shared" si="6"/>
        <v>5</v>
      </c>
      <c r="C101" s="14">
        <f t="shared" si="7"/>
        <v>1</v>
      </c>
      <c r="D101" s="14">
        <v>14.9</v>
      </c>
      <c r="E101" s="16">
        <v>223.4</v>
      </c>
      <c r="F101" s="84">
        <f>LB!$K$19*Reporte!D101+LB!$L$19</f>
        <v>289.39466856577303</v>
      </c>
      <c r="G101" s="15">
        <f t="shared" si="8"/>
        <v>65.994668565773026</v>
      </c>
      <c r="H101" s="85">
        <f t="shared" si="9"/>
        <v>0.22804382987716959</v>
      </c>
      <c r="I101" s="3"/>
    </row>
    <row r="102" spans="2:9" x14ac:dyDescent="0.3">
      <c r="B102" s="13">
        <f t="shared" si="6"/>
        <v>5</v>
      </c>
      <c r="C102" s="14">
        <f t="shared" si="7"/>
        <v>2</v>
      </c>
      <c r="D102" s="14">
        <v>13.8</v>
      </c>
      <c r="E102" s="16">
        <v>216.2</v>
      </c>
      <c r="F102" s="84">
        <f>LB!$K$19*Reporte!D102+LB!$L$19</f>
        <v>275.11202735974018</v>
      </c>
      <c r="G102" s="15">
        <f t="shared" si="8"/>
        <v>58.912027359740193</v>
      </c>
      <c r="H102" s="85">
        <f t="shared" si="9"/>
        <v>0.21413832003319155</v>
      </c>
      <c r="I102" s="3"/>
    </row>
    <row r="103" spans="2:9" x14ac:dyDescent="0.3">
      <c r="B103" s="13">
        <f t="shared" si="6"/>
        <v>5</v>
      </c>
      <c r="C103" s="14">
        <f t="shared" si="7"/>
        <v>3</v>
      </c>
      <c r="D103" s="14">
        <v>15.3</v>
      </c>
      <c r="E103" s="16">
        <v>229.2</v>
      </c>
      <c r="F103" s="84">
        <f>LB!$K$19*Reporte!D103+LB!$L$19</f>
        <v>294.58835627705776</v>
      </c>
      <c r="G103" s="15">
        <f t="shared" si="8"/>
        <v>65.388356277057767</v>
      </c>
      <c r="H103" s="85">
        <f t="shared" si="9"/>
        <v>0.22196517575718638</v>
      </c>
      <c r="I103" s="3"/>
    </row>
    <row r="104" spans="2:9" x14ac:dyDescent="0.3">
      <c r="B104" s="13">
        <f t="shared" si="6"/>
        <v>5</v>
      </c>
      <c r="C104" s="14">
        <f t="shared" si="7"/>
        <v>4</v>
      </c>
      <c r="D104" s="14">
        <v>14.1</v>
      </c>
      <c r="E104" s="16">
        <v>219.6</v>
      </c>
      <c r="F104" s="84">
        <f>LB!$K$19*Reporte!D104+LB!$L$19</f>
        <v>279.0072931432037</v>
      </c>
      <c r="G104" s="15">
        <f t="shared" si="8"/>
        <v>59.407293143203702</v>
      </c>
      <c r="H104" s="85">
        <f t="shared" si="9"/>
        <v>0.21292380021303683</v>
      </c>
      <c r="I104" s="3"/>
    </row>
    <row r="105" spans="2:9" x14ac:dyDescent="0.3">
      <c r="B105" s="13">
        <f t="shared" si="6"/>
        <v>5</v>
      </c>
      <c r="C105" s="14">
        <f t="shared" si="7"/>
        <v>5</v>
      </c>
      <c r="D105" s="14">
        <v>13.3</v>
      </c>
      <c r="E105" s="16">
        <v>205.4</v>
      </c>
      <c r="F105" s="84">
        <f>LB!$K$19*Reporte!D105+LB!$L$19</f>
        <v>268.61991772063431</v>
      </c>
      <c r="G105" s="15">
        <f t="shared" si="8"/>
        <v>63.219917720634299</v>
      </c>
      <c r="H105" s="85">
        <f t="shared" si="9"/>
        <v>0.23535081931781113</v>
      </c>
      <c r="I105" s="3"/>
    </row>
    <row r="106" spans="2:9" x14ac:dyDescent="0.3">
      <c r="B106" s="13">
        <f t="shared" si="6"/>
        <v>5</v>
      </c>
      <c r="C106" s="14">
        <f t="shared" si="7"/>
        <v>6</v>
      </c>
      <c r="D106" s="14">
        <v>14.7</v>
      </c>
      <c r="E106" s="16">
        <v>217</v>
      </c>
      <c r="F106" s="84">
        <f>LB!$K$19*Reporte!D106+LB!$L$19</f>
        <v>286.79782471013073</v>
      </c>
      <c r="G106" s="15">
        <f t="shared" si="8"/>
        <v>69.797824710130726</v>
      </c>
      <c r="H106" s="85">
        <f t="shared" si="9"/>
        <v>0.24336943552719079</v>
      </c>
      <c r="I106" s="3"/>
    </row>
    <row r="107" spans="2:9" x14ac:dyDescent="0.3">
      <c r="B107" s="13">
        <f t="shared" si="6"/>
        <v>5</v>
      </c>
      <c r="C107" s="14">
        <f t="shared" si="7"/>
        <v>7</v>
      </c>
      <c r="D107" s="14">
        <v>14.1</v>
      </c>
      <c r="E107" s="16">
        <v>208.2</v>
      </c>
      <c r="F107" s="84">
        <f>LB!$K$19*Reporte!D107+LB!$L$19</f>
        <v>279.0072931432037</v>
      </c>
      <c r="G107" s="15">
        <f t="shared" si="8"/>
        <v>70.807293143203708</v>
      </c>
      <c r="H107" s="85">
        <f t="shared" si="9"/>
        <v>0.25378294719651306</v>
      </c>
      <c r="I107" s="3"/>
    </row>
    <row r="108" spans="2:9" x14ac:dyDescent="0.3">
      <c r="B108" s="13">
        <f t="shared" si="6"/>
        <v>5</v>
      </c>
      <c r="C108" s="14">
        <f t="shared" si="7"/>
        <v>8</v>
      </c>
      <c r="D108" s="14">
        <v>14.4</v>
      </c>
      <c r="E108" s="16">
        <v>209.8</v>
      </c>
      <c r="F108" s="84">
        <f>LB!$K$19*Reporte!D108+LB!$L$19</f>
        <v>282.90255892666721</v>
      </c>
      <c r="G108" s="15">
        <f t="shared" si="8"/>
        <v>73.1025589266672</v>
      </c>
      <c r="H108" s="85">
        <f t="shared" si="9"/>
        <v>0.25840190065448126</v>
      </c>
      <c r="I108" s="3"/>
    </row>
    <row r="109" spans="2:9" x14ac:dyDescent="0.3">
      <c r="B109" s="13">
        <f t="shared" si="6"/>
        <v>5</v>
      </c>
      <c r="C109" s="14">
        <f t="shared" si="7"/>
        <v>9</v>
      </c>
      <c r="D109" s="14">
        <v>17.2</v>
      </c>
      <c r="E109" s="16">
        <v>254.6</v>
      </c>
      <c r="F109" s="84">
        <f>LB!$K$19*Reporte!D109+LB!$L$19</f>
        <v>319.25837290566005</v>
      </c>
      <c r="G109" s="15">
        <f t="shared" si="8"/>
        <v>64.658372905660059</v>
      </c>
      <c r="H109" s="85">
        <f t="shared" si="9"/>
        <v>0.20252678831000126</v>
      </c>
      <c r="I109" s="3"/>
    </row>
    <row r="110" spans="2:9" x14ac:dyDescent="0.3">
      <c r="B110" s="13">
        <f t="shared" si="6"/>
        <v>5</v>
      </c>
      <c r="C110" s="14">
        <f t="shared" si="7"/>
        <v>10</v>
      </c>
      <c r="D110" s="14">
        <v>13.7</v>
      </c>
      <c r="E110" s="16">
        <v>209.3</v>
      </c>
      <c r="F110" s="84">
        <f>LB!$K$19*Reporte!D110+LB!$L$19</f>
        <v>273.81360543191897</v>
      </c>
      <c r="G110" s="15">
        <f t="shared" si="8"/>
        <v>64.513605431918961</v>
      </c>
      <c r="H110" s="85">
        <f t="shared" si="9"/>
        <v>0.23561139458411473</v>
      </c>
      <c r="I110" s="3"/>
    </row>
    <row r="111" spans="2:9" x14ac:dyDescent="0.3">
      <c r="B111" s="13">
        <f t="shared" si="6"/>
        <v>5</v>
      </c>
      <c r="C111" s="14">
        <f t="shared" si="7"/>
        <v>11</v>
      </c>
      <c r="D111" s="14">
        <v>15.9</v>
      </c>
      <c r="E111" s="16">
        <v>231.3</v>
      </c>
      <c r="F111" s="84">
        <f>LB!$K$19*Reporte!D111+LB!$L$19</f>
        <v>302.37888784398478</v>
      </c>
      <c r="G111" s="15">
        <f t="shared" si="8"/>
        <v>71.078887843984774</v>
      </c>
      <c r="H111" s="85">
        <f t="shared" si="9"/>
        <v>0.23506564347395376</v>
      </c>
      <c r="I111" s="3"/>
    </row>
    <row r="112" spans="2:9" x14ac:dyDescent="0.3">
      <c r="B112" s="13">
        <f t="shared" si="6"/>
        <v>5</v>
      </c>
      <c r="C112" s="14">
        <f t="shared" si="7"/>
        <v>12</v>
      </c>
      <c r="D112" s="14">
        <v>14.3</v>
      </c>
      <c r="E112" s="16">
        <v>208.8</v>
      </c>
      <c r="F112" s="84">
        <f>LB!$K$19*Reporte!D112+LB!$L$19</f>
        <v>281.604136998846</v>
      </c>
      <c r="G112" s="15">
        <f t="shared" si="8"/>
        <v>72.804136998845991</v>
      </c>
      <c r="H112" s="85">
        <f t="shared" si="9"/>
        <v>0.25853362019019038</v>
      </c>
      <c r="I112" s="3"/>
    </row>
    <row r="113" spans="2:9" x14ac:dyDescent="0.3">
      <c r="B113" s="13">
        <f t="shared" si="6"/>
        <v>5</v>
      </c>
      <c r="C113" s="14">
        <f t="shared" si="7"/>
        <v>13</v>
      </c>
      <c r="D113" s="14">
        <v>15.9</v>
      </c>
      <c r="E113" s="16">
        <v>225.7</v>
      </c>
      <c r="F113" s="84">
        <f>LB!$K$19*Reporte!D113+LB!$L$19</f>
        <v>302.37888784398478</v>
      </c>
      <c r="G113" s="15">
        <f t="shared" si="8"/>
        <v>76.678887843984796</v>
      </c>
      <c r="H113" s="85">
        <f t="shared" si="9"/>
        <v>0.2535854549592364</v>
      </c>
      <c r="I113" s="3"/>
    </row>
    <row r="114" spans="2:9" x14ac:dyDescent="0.3">
      <c r="B114" s="13">
        <f t="shared" si="6"/>
        <v>5</v>
      </c>
      <c r="C114" s="14">
        <f t="shared" si="7"/>
        <v>14</v>
      </c>
      <c r="D114" s="14">
        <v>14.1</v>
      </c>
      <c r="E114" s="16">
        <v>211.6</v>
      </c>
      <c r="F114" s="84">
        <f>LB!$K$19*Reporte!D114+LB!$L$19</f>
        <v>279.0072931432037</v>
      </c>
      <c r="G114" s="15">
        <f t="shared" si="8"/>
        <v>67.407293143203702</v>
      </c>
      <c r="H114" s="85">
        <f t="shared" si="9"/>
        <v>0.24159688581547628</v>
      </c>
      <c r="I114" s="3"/>
    </row>
    <row r="115" spans="2:9" x14ac:dyDescent="0.3">
      <c r="B115" s="13">
        <f t="shared" si="6"/>
        <v>5</v>
      </c>
      <c r="C115" s="14">
        <f t="shared" si="7"/>
        <v>15</v>
      </c>
      <c r="D115" s="14">
        <v>13.2</v>
      </c>
      <c r="E115" s="16">
        <v>202.3</v>
      </c>
      <c r="F115" s="84">
        <f>LB!$K$19*Reporte!D115+LB!$L$19</f>
        <v>267.32149579281315</v>
      </c>
      <c r="G115" s="15">
        <f t="shared" si="8"/>
        <v>65.021495792813141</v>
      </c>
      <c r="H115" s="85">
        <f t="shared" si="9"/>
        <v>0.24323332323116989</v>
      </c>
      <c r="I115" s="3"/>
    </row>
    <row r="116" spans="2:9" x14ac:dyDescent="0.3">
      <c r="B116" s="13">
        <f t="shared" si="6"/>
        <v>5</v>
      </c>
      <c r="C116" s="14">
        <f t="shared" si="7"/>
        <v>16</v>
      </c>
      <c r="D116" s="14">
        <v>15.8</v>
      </c>
      <c r="E116" s="16">
        <v>235.8</v>
      </c>
      <c r="F116" s="84">
        <f>LB!$K$19*Reporte!D116+LB!$L$19</f>
        <v>301.08046591616363</v>
      </c>
      <c r="G116" s="15">
        <f t="shared" si="8"/>
        <v>65.280465916163621</v>
      </c>
      <c r="H116" s="85">
        <f t="shared" si="9"/>
        <v>0.21682066193673646</v>
      </c>
      <c r="I116" s="3"/>
    </row>
    <row r="117" spans="2:9" x14ac:dyDescent="0.3">
      <c r="B117" s="13">
        <f t="shared" si="6"/>
        <v>5</v>
      </c>
      <c r="C117" s="14">
        <f t="shared" si="7"/>
        <v>17</v>
      </c>
      <c r="D117" s="14">
        <v>15.3</v>
      </c>
      <c r="E117" s="16">
        <v>221.7</v>
      </c>
      <c r="F117" s="84">
        <f>LB!$K$19*Reporte!D117+LB!$L$19</f>
        <v>294.58835627705776</v>
      </c>
      <c r="G117" s="15">
        <f t="shared" si="8"/>
        <v>72.888356277057767</v>
      </c>
      <c r="H117" s="85">
        <f t="shared" si="9"/>
        <v>0.24742443047717375</v>
      </c>
      <c r="I117" s="3"/>
    </row>
    <row r="118" spans="2:9" x14ac:dyDescent="0.3">
      <c r="B118" s="13">
        <f t="shared" si="6"/>
        <v>5</v>
      </c>
      <c r="C118" s="14">
        <f t="shared" si="7"/>
        <v>18</v>
      </c>
      <c r="D118" s="14">
        <v>15</v>
      </c>
      <c r="E118" s="16">
        <v>227.5</v>
      </c>
      <c r="F118" s="84">
        <f>LB!$K$19*Reporte!D118+LB!$L$19</f>
        <v>290.69309049359424</v>
      </c>
      <c r="G118" s="15">
        <f t="shared" si="8"/>
        <v>63.193090493594241</v>
      </c>
      <c r="H118" s="85">
        <f t="shared" si="9"/>
        <v>0.21738765921918868</v>
      </c>
      <c r="I118" s="3"/>
    </row>
    <row r="119" spans="2:9" x14ac:dyDescent="0.3">
      <c r="B119" s="13">
        <f t="shared" si="6"/>
        <v>5</v>
      </c>
      <c r="C119" s="14">
        <f t="shared" si="7"/>
        <v>19</v>
      </c>
      <c r="D119" s="14">
        <v>15.1</v>
      </c>
      <c r="E119" s="16">
        <v>221.9</v>
      </c>
      <c r="F119" s="84">
        <f>LB!$K$19*Reporte!D119+LB!$L$19</f>
        <v>291.99151242141539</v>
      </c>
      <c r="G119" s="15">
        <f t="shared" si="8"/>
        <v>70.091512421415388</v>
      </c>
      <c r="H119" s="85">
        <f t="shared" si="9"/>
        <v>0.24004640354153903</v>
      </c>
      <c r="I119" s="3"/>
    </row>
    <row r="120" spans="2:9" x14ac:dyDescent="0.3">
      <c r="B120" s="13">
        <f t="shared" si="6"/>
        <v>5</v>
      </c>
      <c r="C120" s="14">
        <f t="shared" si="7"/>
        <v>20</v>
      </c>
      <c r="D120" s="14">
        <v>16</v>
      </c>
      <c r="E120" s="16">
        <v>238.1</v>
      </c>
      <c r="F120" s="84">
        <f>LB!$K$19*Reporte!D120+LB!$L$19</f>
        <v>303.67730977180599</v>
      </c>
      <c r="G120" s="15">
        <f t="shared" si="8"/>
        <v>65.577309771806</v>
      </c>
      <c r="H120" s="85">
        <f t="shared" si="9"/>
        <v>0.21594405529041052</v>
      </c>
      <c r="I120" s="3"/>
    </row>
    <row r="121" spans="2:9" x14ac:dyDescent="0.3">
      <c r="B121" s="13">
        <f t="shared" si="6"/>
        <v>5</v>
      </c>
      <c r="C121" s="14">
        <f t="shared" si="7"/>
        <v>21</v>
      </c>
      <c r="D121" s="14">
        <v>13.3</v>
      </c>
      <c r="E121" s="16">
        <v>201.3</v>
      </c>
      <c r="F121" s="84">
        <f>LB!$K$19*Reporte!D121+LB!$L$19</f>
        <v>268.61991772063431</v>
      </c>
      <c r="G121" s="15">
        <f t="shared" si="8"/>
        <v>67.319917720634294</v>
      </c>
      <c r="H121" s="85">
        <f t="shared" si="9"/>
        <v>0.25061402107436892</v>
      </c>
      <c r="I121" s="3"/>
    </row>
    <row r="122" spans="2:9" x14ac:dyDescent="0.3">
      <c r="B122" s="13">
        <f t="shared" si="6"/>
        <v>5</v>
      </c>
      <c r="C122" s="14">
        <f t="shared" si="7"/>
        <v>22</v>
      </c>
      <c r="D122" s="14">
        <v>14.3</v>
      </c>
      <c r="E122" s="16">
        <v>211.6</v>
      </c>
      <c r="F122" s="84">
        <f>LB!$K$19*Reporte!D122+LB!$L$19</f>
        <v>281.604136998846</v>
      </c>
      <c r="G122" s="15">
        <f t="shared" si="8"/>
        <v>70.004136998846008</v>
      </c>
      <c r="H122" s="85">
        <f t="shared" si="9"/>
        <v>0.24859058444561444</v>
      </c>
      <c r="I122" s="3"/>
    </row>
    <row r="123" spans="2:9" x14ac:dyDescent="0.3">
      <c r="B123" s="13">
        <f t="shared" si="6"/>
        <v>5</v>
      </c>
      <c r="C123" s="14">
        <f t="shared" si="7"/>
        <v>23</v>
      </c>
      <c r="D123" s="14">
        <v>16.600000000000001</v>
      </c>
      <c r="E123" s="16">
        <v>246.8</v>
      </c>
      <c r="F123" s="84">
        <f>LB!$K$19*Reporte!D123+LB!$L$19</f>
        <v>311.46784133873302</v>
      </c>
      <c r="G123" s="15">
        <f t="shared" si="8"/>
        <v>64.667841338733012</v>
      </c>
      <c r="H123" s="85">
        <f t="shared" si="9"/>
        <v>0.20762285140187009</v>
      </c>
      <c r="I123" s="3"/>
    </row>
    <row r="124" spans="2:9" x14ac:dyDescent="0.3">
      <c r="B124" s="13">
        <f t="shared" si="6"/>
        <v>5</v>
      </c>
      <c r="C124" s="14">
        <f t="shared" si="7"/>
        <v>24</v>
      </c>
      <c r="D124" s="14">
        <v>15.2</v>
      </c>
      <c r="E124" s="16">
        <v>216.1</v>
      </c>
      <c r="F124" s="84">
        <f>LB!$K$19*Reporte!D124+LB!$L$19</f>
        <v>293.28993434923655</v>
      </c>
      <c r="G124" s="15">
        <f t="shared" si="8"/>
        <v>77.189934349236552</v>
      </c>
      <c r="H124" s="85">
        <f t="shared" si="9"/>
        <v>0.26318644218223403</v>
      </c>
      <c r="I124" s="3"/>
    </row>
    <row r="125" spans="2:9" x14ac:dyDescent="0.3">
      <c r="B125" s="13">
        <f t="shared" si="6"/>
        <v>6</v>
      </c>
      <c r="C125" s="14">
        <f t="shared" si="7"/>
        <v>1</v>
      </c>
      <c r="D125" s="14">
        <v>14.7</v>
      </c>
      <c r="E125" s="16">
        <v>219.3</v>
      </c>
      <c r="F125" s="84">
        <f>LB!$K$19*Reporte!D125+LB!$L$19</f>
        <v>286.79782471013073</v>
      </c>
      <c r="G125" s="15">
        <f t="shared" si="8"/>
        <v>67.497824710130715</v>
      </c>
      <c r="H125" s="85">
        <f t="shared" si="9"/>
        <v>0.23534984889913793</v>
      </c>
      <c r="I125" s="3"/>
    </row>
    <row r="126" spans="2:9" x14ac:dyDescent="0.3">
      <c r="B126" s="13">
        <f t="shared" si="6"/>
        <v>6</v>
      </c>
      <c r="C126" s="14">
        <f t="shared" si="7"/>
        <v>2</v>
      </c>
      <c r="D126" s="14">
        <v>14.9</v>
      </c>
      <c r="E126" s="16">
        <v>226.8</v>
      </c>
      <c r="F126" s="84">
        <f>LB!$K$19*Reporte!D126+LB!$L$19</f>
        <v>289.39466856577303</v>
      </c>
      <c r="G126" s="15">
        <f t="shared" si="8"/>
        <v>62.59466856577302</v>
      </c>
      <c r="H126" s="85">
        <f t="shared" si="9"/>
        <v>0.21629516838022408</v>
      </c>
      <c r="I126" s="3"/>
    </row>
    <row r="127" spans="2:9" x14ac:dyDescent="0.3">
      <c r="B127" s="13">
        <f t="shared" si="6"/>
        <v>6</v>
      </c>
      <c r="C127" s="14">
        <f t="shared" si="7"/>
        <v>3</v>
      </c>
      <c r="D127" s="14">
        <v>14.1</v>
      </c>
      <c r="E127" s="16">
        <v>217.7</v>
      </c>
      <c r="F127" s="84">
        <f>LB!$K$19*Reporte!D127+LB!$L$19</f>
        <v>279.0072931432037</v>
      </c>
      <c r="G127" s="15">
        <f t="shared" si="8"/>
        <v>61.307293143203708</v>
      </c>
      <c r="H127" s="85">
        <f t="shared" si="9"/>
        <v>0.21973365804361622</v>
      </c>
      <c r="I127" s="3"/>
    </row>
    <row r="128" spans="2:9" x14ac:dyDescent="0.3">
      <c r="B128" s="13">
        <f t="shared" si="6"/>
        <v>6</v>
      </c>
      <c r="C128" s="14">
        <f t="shared" si="7"/>
        <v>4</v>
      </c>
      <c r="D128" s="14">
        <v>14.1</v>
      </c>
      <c r="E128" s="16">
        <v>213.5</v>
      </c>
      <c r="F128" s="84">
        <f>LB!$K$19*Reporte!D128+LB!$L$19</f>
        <v>279.0072931432037</v>
      </c>
      <c r="G128" s="15">
        <f t="shared" si="8"/>
        <v>65.507293143203697</v>
      </c>
      <c r="H128" s="85">
        <f t="shared" si="9"/>
        <v>0.2347870279848969</v>
      </c>
      <c r="I128" s="3"/>
    </row>
    <row r="129" spans="2:9" x14ac:dyDescent="0.3">
      <c r="B129" s="13">
        <f t="shared" si="6"/>
        <v>6</v>
      </c>
      <c r="C129" s="14">
        <f t="shared" si="7"/>
        <v>5</v>
      </c>
      <c r="D129" s="14">
        <v>14.6</v>
      </c>
      <c r="E129" s="16">
        <v>217.9</v>
      </c>
      <c r="F129" s="84">
        <f>LB!$K$19*Reporte!D129+LB!$L$19</f>
        <v>285.49940278230952</v>
      </c>
      <c r="G129" s="15">
        <f t="shared" si="8"/>
        <v>67.599402782309511</v>
      </c>
      <c r="H129" s="85">
        <f t="shared" si="9"/>
        <v>0.23677598665189989</v>
      </c>
      <c r="I129" s="3"/>
    </row>
    <row r="130" spans="2:9" x14ac:dyDescent="0.3">
      <c r="B130" s="13">
        <f t="shared" si="6"/>
        <v>6</v>
      </c>
      <c r="C130" s="14">
        <f t="shared" si="7"/>
        <v>6</v>
      </c>
      <c r="D130" s="14">
        <v>15.1</v>
      </c>
      <c r="E130" s="16">
        <v>224.4</v>
      </c>
      <c r="F130" s="84">
        <f>LB!$K$19*Reporte!D130+LB!$L$19</f>
        <v>291.99151242141539</v>
      </c>
      <c r="G130" s="15">
        <f t="shared" si="8"/>
        <v>67.591512421415388</v>
      </c>
      <c r="H130" s="85">
        <f t="shared" si="9"/>
        <v>0.2314845108369597</v>
      </c>
      <c r="I130" s="3"/>
    </row>
    <row r="131" spans="2:9" x14ac:dyDescent="0.3">
      <c r="B131" s="13">
        <f t="shared" si="6"/>
        <v>6</v>
      </c>
      <c r="C131" s="14">
        <f t="shared" si="7"/>
        <v>7</v>
      </c>
      <c r="D131" s="14">
        <v>15</v>
      </c>
      <c r="E131" s="16">
        <v>226.3</v>
      </c>
      <c r="F131" s="84">
        <f>LB!$K$19*Reporte!D131+LB!$L$19</f>
        <v>290.69309049359424</v>
      </c>
      <c r="G131" s="15">
        <f t="shared" si="8"/>
        <v>64.393090493594229</v>
      </c>
      <c r="H131" s="85">
        <f t="shared" si="9"/>
        <v>0.2215157243134171</v>
      </c>
      <c r="I131" s="3"/>
    </row>
    <row r="132" spans="2:9" x14ac:dyDescent="0.3">
      <c r="B132" s="13">
        <f t="shared" si="6"/>
        <v>6</v>
      </c>
      <c r="C132" s="14">
        <f t="shared" si="7"/>
        <v>8</v>
      </c>
      <c r="D132" s="14">
        <v>15.4</v>
      </c>
      <c r="E132" s="16">
        <v>221.3</v>
      </c>
      <c r="F132" s="84">
        <f>LB!$K$19*Reporte!D132+LB!$L$19</f>
        <v>295.88677820487896</v>
      </c>
      <c r="G132" s="15">
        <f t="shared" si="8"/>
        <v>74.586778204878954</v>
      </c>
      <c r="H132" s="85">
        <f t="shared" si="9"/>
        <v>0.25207878046255017</v>
      </c>
      <c r="I132" s="3"/>
    </row>
    <row r="133" spans="2:9" x14ac:dyDescent="0.3">
      <c r="B133" s="13">
        <f t="shared" si="6"/>
        <v>6</v>
      </c>
      <c r="C133" s="14">
        <f t="shared" si="7"/>
        <v>9</v>
      </c>
      <c r="D133" s="14">
        <v>15.4</v>
      </c>
      <c r="E133" s="16">
        <v>226.2</v>
      </c>
      <c r="F133" s="84">
        <f>LB!$K$19*Reporte!D133+LB!$L$19</f>
        <v>295.88677820487896</v>
      </c>
      <c r="G133" s="15">
        <f t="shared" si="8"/>
        <v>69.686778204878976</v>
      </c>
      <c r="H133" s="85">
        <f t="shared" si="9"/>
        <v>0.23551839195946164</v>
      </c>
      <c r="I133" s="3"/>
    </row>
    <row r="134" spans="2:9" x14ac:dyDescent="0.3">
      <c r="B134" s="13">
        <f t="shared" ref="B134:B197" si="10">INT((ROW(130:130)-1)/24)+1</f>
        <v>6</v>
      </c>
      <c r="C134" s="14">
        <f t="shared" ref="C134:C197" si="11">MOD(ROW(130:130)-1,24)+1</f>
        <v>10</v>
      </c>
      <c r="D134" s="14">
        <v>15.7</v>
      </c>
      <c r="E134" s="16">
        <v>241.9</v>
      </c>
      <c r="F134" s="84">
        <f>LB!$K$19*Reporte!D134+LB!$L$19</f>
        <v>299.78204398834248</v>
      </c>
      <c r="G134" s="15">
        <f t="shared" ref="G134:G197" si="12">F134-E134</f>
        <v>57.882043988342474</v>
      </c>
      <c r="H134" s="85">
        <f t="shared" ref="H134:H197" si="13">G134/F134</f>
        <v>0.19308042342453743</v>
      </c>
      <c r="I134" s="3"/>
    </row>
    <row r="135" spans="2:9" x14ac:dyDescent="0.3">
      <c r="B135" s="13">
        <f t="shared" si="10"/>
        <v>6</v>
      </c>
      <c r="C135" s="14">
        <f t="shared" si="11"/>
        <v>11</v>
      </c>
      <c r="D135" s="14">
        <v>14.8</v>
      </c>
      <c r="E135" s="16">
        <v>216</v>
      </c>
      <c r="F135" s="84">
        <f>LB!$K$19*Reporte!D135+LB!$L$19</f>
        <v>288.09624663795194</v>
      </c>
      <c r="G135" s="15">
        <f t="shared" si="12"/>
        <v>72.096246637951936</v>
      </c>
      <c r="H135" s="85">
        <f t="shared" si="13"/>
        <v>0.25025055855224199</v>
      </c>
      <c r="I135" s="3"/>
    </row>
    <row r="136" spans="2:9" x14ac:dyDescent="0.3">
      <c r="B136" s="13">
        <f t="shared" si="10"/>
        <v>6</v>
      </c>
      <c r="C136" s="14">
        <f t="shared" si="11"/>
        <v>12</v>
      </c>
      <c r="D136" s="14">
        <v>12.8</v>
      </c>
      <c r="E136" s="16">
        <v>195.1</v>
      </c>
      <c r="F136" s="84">
        <f>LB!$K$19*Reporte!D136+LB!$L$19</f>
        <v>262.12780808152843</v>
      </c>
      <c r="G136" s="15">
        <f t="shared" si="12"/>
        <v>67.027808081528434</v>
      </c>
      <c r="H136" s="85">
        <f t="shared" si="13"/>
        <v>0.25570659050672362</v>
      </c>
      <c r="I136" s="3"/>
    </row>
    <row r="137" spans="2:9" x14ac:dyDescent="0.3">
      <c r="B137" s="13">
        <f t="shared" si="10"/>
        <v>6</v>
      </c>
      <c r="C137" s="14">
        <f t="shared" si="11"/>
        <v>13</v>
      </c>
      <c r="D137" s="14">
        <v>16.600000000000001</v>
      </c>
      <c r="E137" s="16">
        <v>241.1</v>
      </c>
      <c r="F137" s="84">
        <f>LB!$K$19*Reporte!D137+LB!$L$19</f>
        <v>311.46784133873302</v>
      </c>
      <c r="G137" s="15">
        <f t="shared" si="12"/>
        <v>70.367841338733029</v>
      </c>
      <c r="H137" s="85">
        <f t="shared" si="13"/>
        <v>0.22592329608181072</v>
      </c>
      <c r="I137" s="3"/>
    </row>
    <row r="138" spans="2:9" x14ac:dyDescent="0.3">
      <c r="B138" s="13">
        <f t="shared" si="10"/>
        <v>6</v>
      </c>
      <c r="C138" s="14">
        <f t="shared" si="11"/>
        <v>14</v>
      </c>
      <c r="D138" s="14">
        <v>14.8</v>
      </c>
      <c r="E138" s="16">
        <v>221.4</v>
      </c>
      <c r="F138" s="84">
        <f>LB!$K$19*Reporte!D138+LB!$L$19</f>
        <v>288.09624663795194</v>
      </c>
      <c r="G138" s="15">
        <f t="shared" si="12"/>
        <v>66.69624663795193</v>
      </c>
      <c r="H138" s="85">
        <f t="shared" si="13"/>
        <v>0.23150682251604801</v>
      </c>
      <c r="I138" s="3"/>
    </row>
    <row r="139" spans="2:9" x14ac:dyDescent="0.3">
      <c r="B139" s="13">
        <f t="shared" si="10"/>
        <v>6</v>
      </c>
      <c r="C139" s="14">
        <f t="shared" si="11"/>
        <v>15</v>
      </c>
      <c r="D139" s="14">
        <v>14.7</v>
      </c>
      <c r="E139" s="16">
        <v>219.4</v>
      </c>
      <c r="F139" s="84">
        <f>LB!$K$19*Reporte!D139+LB!$L$19</f>
        <v>286.79782471013073</v>
      </c>
      <c r="G139" s="15">
        <f t="shared" si="12"/>
        <v>67.39782471013072</v>
      </c>
      <c r="H139" s="85">
        <f t="shared" si="13"/>
        <v>0.23500117121965741</v>
      </c>
      <c r="I139" s="3"/>
    </row>
    <row r="140" spans="2:9" x14ac:dyDescent="0.3">
      <c r="B140" s="13">
        <f t="shared" si="10"/>
        <v>6</v>
      </c>
      <c r="C140" s="14">
        <f t="shared" si="11"/>
        <v>16</v>
      </c>
      <c r="D140" s="14">
        <v>13.9</v>
      </c>
      <c r="E140" s="16">
        <v>205.2</v>
      </c>
      <c r="F140" s="84">
        <f>LB!$K$19*Reporte!D140+LB!$L$19</f>
        <v>276.41044928756133</v>
      </c>
      <c r="G140" s="15">
        <f t="shared" si="12"/>
        <v>71.210449287561346</v>
      </c>
      <c r="H140" s="85">
        <f t="shared" si="13"/>
        <v>0.25762574993493875</v>
      </c>
      <c r="I140" s="3"/>
    </row>
    <row r="141" spans="2:9" x14ac:dyDescent="0.3">
      <c r="B141" s="13">
        <f t="shared" si="10"/>
        <v>6</v>
      </c>
      <c r="C141" s="14">
        <f t="shared" si="11"/>
        <v>17</v>
      </c>
      <c r="D141" s="14">
        <v>14.3</v>
      </c>
      <c r="E141" s="16">
        <v>218.4</v>
      </c>
      <c r="F141" s="84">
        <f>LB!$K$19*Reporte!D141+LB!$L$19</f>
        <v>281.604136998846</v>
      </c>
      <c r="G141" s="15">
        <f t="shared" si="12"/>
        <v>63.204136998845996</v>
      </c>
      <c r="H141" s="85">
        <f t="shared" si="13"/>
        <v>0.22444321192307271</v>
      </c>
      <c r="I141" s="3"/>
    </row>
    <row r="142" spans="2:9" x14ac:dyDescent="0.3">
      <c r="B142" s="13">
        <f t="shared" si="10"/>
        <v>6</v>
      </c>
      <c r="C142" s="14">
        <f t="shared" si="11"/>
        <v>18</v>
      </c>
      <c r="D142" s="14">
        <v>14.6</v>
      </c>
      <c r="E142" s="16">
        <v>222.2</v>
      </c>
      <c r="F142" s="84">
        <f>LB!$K$19*Reporte!D142+LB!$L$19</f>
        <v>285.49940278230952</v>
      </c>
      <c r="G142" s="15">
        <f t="shared" si="12"/>
        <v>63.299402782309528</v>
      </c>
      <c r="H142" s="85">
        <f t="shared" si="13"/>
        <v>0.22171465917417243</v>
      </c>
      <c r="I142" s="3"/>
    </row>
    <row r="143" spans="2:9" x14ac:dyDescent="0.3">
      <c r="B143" s="13">
        <f t="shared" si="10"/>
        <v>6</v>
      </c>
      <c r="C143" s="14">
        <f t="shared" si="11"/>
        <v>19</v>
      </c>
      <c r="D143" s="14">
        <v>17.5</v>
      </c>
      <c r="E143" s="16">
        <v>248.5</v>
      </c>
      <c r="F143" s="84">
        <f>LB!$K$19*Reporte!D143+LB!$L$19</f>
        <v>323.15363868912357</v>
      </c>
      <c r="G143" s="15">
        <f t="shared" si="12"/>
        <v>74.653638689123568</v>
      </c>
      <c r="H143" s="85">
        <f t="shared" si="13"/>
        <v>0.23101593097313372</v>
      </c>
      <c r="I143" s="3"/>
    </row>
    <row r="144" spans="2:9" x14ac:dyDescent="0.3">
      <c r="B144" s="13">
        <f t="shared" si="10"/>
        <v>6</v>
      </c>
      <c r="C144" s="14">
        <f t="shared" si="11"/>
        <v>20</v>
      </c>
      <c r="D144" s="14">
        <v>15.9</v>
      </c>
      <c r="E144" s="16">
        <v>230.4</v>
      </c>
      <c r="F144" s="84">
        <f>LB!$K$19*Reporte!D144+LB!$L$19</f>
        <v>302.37888784398478</v>
      </c>
      <c r="G144" s="15">
        <f t="shared" si="12"/>
        <v>71.978887843984779</v>
      </c>
      <c r="H144" s="85">
        <f t="shared" si="13"/>
        <v>0.23804204174837418</v>
      </c>
      <c r="I144" s="3"/>
    </row>
    <row r="145" spans="2:9" x14ac:dyDescent="0.3">
      <c r="B145" s="13">
        <f t="shared" si="10"/>
        <v>6</v>
      </c>
      <c r="C145" s="14">
        <f t="shared" si="11"/>
        <v>21</v>
      </c>
      <c r="D145" s="14">
        <v>16.600000000000001</v>
      </c>
      <c r="E145" s="16">
        <v>237.6</v>
      </c>
      <c r="F145" s="84">
        <f>LB!$K$19*Reporte!D145+LB!$L$19</f>
        <v>311.46784133873302</v>
      </c>
      <c r="G145" s="15">
        <f t="shared" si="12"/>
        <v>73.867841338733029</v>
      </c>
      <c r="H145" s="85">
        <f t="shared" si="13"/>
        <v>0.23716041123616022</v>
      </c>
      <c r="I145" s="3"/>
    </row>
    <row r="146" spans="2:9" x14ac:dyDescent="0.3">
      <c r="B146" s="13">
        <f t="shared" si="10"/>
        <v>6</v>
      </c>
      <c r="C146" s="14">
        <f t="shared" si="11"/>
        <v>22</v>
      </c>
      <c r="D146" s="14">
        <v>14.1</v>
      </c>
      <c r="E146" s="16">
        <v>212.5</v>
      </c>
      <c r="F146" s="84">
        <f>LB!$K$19*Reporte!D146+LB!$L$19</f>
        <v>279.0072931432037</v>
      </c>
      <c r="G146" s="15">
        <f t="shared" si="12"/>
        <v>66.507293143203697</v>
      </c>
      <c r="H146" s="85">
        <f t="shared" si="13"/>
        <v>0.23837116368520184</v>
      </c>
      <c r="I146" s="3"/>
    </row>
    <row r="147" spans="2:9" x14ac:dyDescent="0.3">
      <c r="B147" s="13">
        <f t="shared" si="10"/>
        <v>6</v>
      </c>
      <c r="C147" s="14">
        <f t="shared" si="11"/>
        <v>23</v>
      </c>
      <c r="D147" s="14">
        <v>13.8</v>
      </c>
      <c r="E147" s="16">
        <v>209.5</v>
      </c>
      <c r="F147" s="84">
        <f>LB!$K$19*Reporte!D147+LB!$L$19</f>
        <v>275.11202735974018</v>
      </c>
      <c r="G147" s="15">
        <f t="shared" si="12"/>
        <v>65.612027359740182</v>
      </c>
      <c r="H147" s="85">
        <f t="shared" si="13"/>
        <v>0.23849203536981323</v>
      </c>
      <c r="I147" s="3"/>
    </row>
    <row r="148" spans="2:9" x14ac:dyDescent="0.3">
      <c r="B148" s="13">
        <f t="shared" si="10"/>
        <v>6</v>
      </c>
      <c r="C148" s="14">
        <f t="shared" si="11"/>
        <v>24</v>
      </c>
      <c r="D148" s="14">
        <v>15.4</v>
      </c>
      <c r="E148" s="16">
        <v>229.5</v>
      </c>
      <c r="F148" s="84">
        <f>LB!$K$19*Reporte!D148+LB!$L$19</f>
        <v>295.88677820487896</v>
      </c>
      <c r="G148" s="15">
        <f t="shared" si="12"/>
        <v>66.386778204878965</v>
      </c>
      <c r="H148" s="85">
        <f t="shared" si="13"/>
        <v>0.22436547725329992</v>
      </c>
      <c r="I148" s="3"/>
    </row>
    <row r="149" spans="2:9" x14ac:dyDescent="0.3">
      <c r="B149" s="13">
        <f t="shared" si="10"/>
        <v>7</v>
      </c>
      <c r="C149" s="14">
        <f t="shared" si="11"/>
        <v>1</v>
      </c>
      <c r="D149" s="14">
        <v>14</v>
      </c>
      <c r="E149" s="16">
        <v>211.5</v>
      </c>
      <c r="F149" s="84">
        <f>LB!$K$19*Reporte!D149+LB!$L$19</f>
        <v>277.70887121538249</v>
      </c>
      <c r="G149" s="15">
        <f t="shared" si="12"/>
        <v>66.208871215382487</v>
      </c>
      <c r="H149" s="85">
        <f t="shared" si="13"/>
        <v>0.23841107749140975</v>
      </c>
      <c r="I149" s="3"/>
    </row>
    <row r="150" spans="2:9" x14ac:dyDescent="0.3">
      <c r="B150" s="13">
        <f t="shared" si="10"/>
        <v>7</v>
      </c>
      <c r="C150" s="14">
        <f t="shared" si="11"/>
        <v>2</v>
      </c>
      <c r="D150" s="14">
        <v>12.4</v>
      </c>
      <c r="E150" s="16">
        <v>192.6</v>
      </c>
      <c r="F150" s="84">
        <f>LB!$K$19*Reporte!D150+LB!$L$19</f>
        <v>256.9341203702437</v>
      </c>
      <c r="G150" s="15">
        <f t="shared" si="12"/>
        <v>64.33412037024371</v>
      </c>
      <c r="H150" s="85">
        <f t="shared" si="13"/>
        <v>0.25039150221674661</v>
      </c>
      <c r="I150" s="3"/>
    </row>
    <row r="151" spans="2:9" x14ac:dyDescent="0.3">
      <c r="B151" s="13">
        <f t="shared" si="10"/>
        <v>7</v>
      </c>
      <c r="C151" s="14">
        <f t="shared" si="11"/>
        <v>3</v>
      </c>
      <c r="D151" s="14">
        <v>16</v>
      </c>
      <c r="E151" s="16">
        <v>241.2</v>
      </c>
      <c r="F151" s="84">
        <f>LB!$K$19*Reporte!D151+LB!$L$19</f>
        <v>303.67730977180599</v>
      </c>
      <c r="G151" s="15">
        <f t="shared" si="12"/>
        <v>62.477309771806006</v>
      </c>
      <c r="H151" s="85">
        <f t="shared" si="13"/>
        <v>0.20573585105437642</v>
      </c>
      <c r="I151" s="3"/>
    </row>
    <row r="152" spans="2:9" x14ac:dyDescent="0.3">
      <c r="B152" s="13">
        <f t="shared" si="10"/>
        <v>7</v>
      </c>
      <c r="C152" s="14">
        <f t="shared" si="11"/>
        <v>4</v>
      </c>
      <c r="D152" s="14">
        <v>15.4</v>
      </c>
      <c r="E152" s="16">
        <v>225.8</v>
      </c>
      <c r="F152" s="84">
        <f>LB!$K$19*Reporte!D152+LB!$L$19</f>
        <v>295.88677820487896</v>
      </c>
      <c r="G152" s="15">
        <f t="shared" si="12"/>
        <v>70.086778204878954</v>
      </c>
      <c r="H152" s="85">
        <f t="shared" si="13"/>
        <v>0.2368702604086933</v>
      </c>
      <c r="I152" s="3"/>
    </row>
    <row r="153" spans="2:9" x14ac:dyDescent="0.3">
      <c r="B153" s="13">
        <f t="shared" si="10"/>
        <v>7</v>
      </c>
      <c r="C153" s="14">
        <f t="shared" si="11"/>
        <v>5</v>
      </c>
      <c r="D153" s="14">
        <v>14.1</v>
      </c>
      <c r="E153" s="16">
        <v>214</v>
      </c>
      <c r="F153" s="84">
        <f>LB!$K$19*Reporte!D153+LB!$L$19</f>
        <v>279.0072931432037</v>
      </c>
      <c r="G153" s="15">
        <f t="shared" si="12"/>
        <v>65.007293143203697</v>
      </c>
      <c r="H153" s="85">
        <f t="shared" si="13"/>
        <v>0.23299496013474441</v>
      </c>
      <c r="I153" s="3"/>
    </row>
    <row r="154" spans="2:9" x14ac:dyDescent="0.3">
      <c r="B154" s="13">
        <f t="shared" si="10"/>
        <v>7</v>
      </c>
      <c r="C154" s="14">
        <f t="shared" si="11"/>
        <v>6</v>
      </c>
      <c r="D154" s="14">
        <v>14</v>
      </c>
      <c r="E154" s="16">
        <v>211.1</v>
      </c>
      <c r="F154" s="84">
        <f>LB!$K$19*Reporte!D154+LB!$L$19</f>
        <v>277.70887121538249</v>
      </c>
      <c r="G154" s="15">
        <f t="shared" si="12"/>
        <v>66.608871215382493</v>
      </c>
      <c r="H154" s="85">
        <f t="shared" si="13"/>
        <v>0.23985143479166243</v>
      </c>
      <c r="I154" s="3"/>
    </row>
    <row r="155" spans="2:9" x14ac:dyDescent="0.3">
      <c r="B155" s="13">
        <f t="shared" si="10"/>
        <v>7</v>
      </c>
      <c r="C155" s="14">
        <f t="shared" si="11"/>
        <v>7</v>
      </c>
      <c r="D155" s="14">
        <v>14.7</v>
      </c>
      <c r="E155" s="16">
        <v>221.4</v>
      </c>
      <c r="F155" s="84">
        <f>LB!$K$19*Reporte!D155+LB!$L$19</f>
        <v>286.79782471013073</v>
      </c>
      <c r="G155" s="15">
        <f t="shared" si="12"/>
        <v>65.39782471013072</v>
      </c>
      <c r="H155" s="85">
        <f t="shared" si="13"/>
        <v>0.22802761763004625</v>
      </c>
      <c r="I155" s="3"/>
    </row>
    <row r="156" spans="2:9" x14ac:dyDescent="0.3">
      <c r="B156" s="13">
        <f t="shared" si="10"/>
        <v>7</v>
      </c>
      <c r="C156" s="14">
        <f t="shared" si="11"/>
        <v>8</v>
      </c>
      <c r="D156" s="14">
        <v>14.8</v>
      </c>
      <c r="E156" s="16">
        <v>218.9</v>
      </c>
      <c r="F156" s="84">
        <f>LB!$K$19*Reporte!D156+LB!$L$19</f>
        <v>288.09624663795194</v>
      </c>
      <c r="G156" s="15">
        <f t="shared" si="12"/>
        <v>69.19624663795193</v>
      </c>
      <c r="H156" s="85">
        <f t="shared" si="13"/>
        <v>0.24018447808836002</v>
      </c>
      <c r="I156" s="3"/>
    </row>
    <row r="157" spans="2:9" x14ac:dyDescent="0.3">
      <c r="B157" s="13">
        <f t="shared" si="10"/>
        <v>7</v>
      </c>
      <c r="C157" s="14">
        <f t="shared" si="11"/>
        <v>9</v>
      </c>
      <c r="D157" s="14">
        <v>15.3</v>
      </c>
      <c r="E157" s="16">
        <v>231.1</v>
      </c>
      <c r="F157" s="84">
        <f>LB!$K$19*Reporte!D157+LB!$L$19</f>
        <v>294.58835627705776</v>
      </c>
      <c r="G157" s="15">
        <f t="shared" si="12"/>
        <v>63.488356277057761</v>
      </c>
      <c r="H157" s="85">
        <f t="shared" si="13"/>
        <v>0.21551549789478958</v>
      </c>
      <c r="I157" s="3"/>
    </row>
    <row r="158" spans="2:9" x14ac:dyDescent="0.3">
      <c r="B158" s="13">
        <f t="shared" si="10"/>
        <v>7</v>
      </c>
      <c r="C158" s="14">
        <f t="shared" si="11"/>
        <v>10</v>
      </c>
      <c r="D158" s="14">
        <v>14.7</v>
      </c>
      <c r="E158" s="16">
        <v>223.9</v>
      </c>
      <c r="F158" s="84">
        <f>LB!$K$19*Reporte!D158+LB!$L$19</f>
        <v>286.79782471013073</v>
      </c>
      <c r="G158" s="15">
        <f t="shared" si="12"/>
        <v>62.89782471013072</v>
      </c>
      <c r="H158" s="85">
        <f t="shared" si="13"/>
        <v>0.21931067564303233</v>
      </c>
      <c r="I158" s="3"/>
    </row>
    <row r="159" spans="2:9" x14ac:dyDescent="0.3">
      <c r="B159" s="13">
        <f t="shared" si="10"/>
        <v>7</v>
      </c>
      <c r="C159" s="14">
        <f t="shared" si="11"/>
        <v>11</v>
      </c>
      <c r="D159" s="14">
        <v>14.6</v>
      </c>
      <c r="E159" s="16">
        <v>220.9</v>
      </c>
      <c r="F159" s="84">
        <f>LB!$K$19*Reporte!D159+LB!$L$19</f>
        <v>285.49940278230952</v>
      </c>
      <c r="G159" s="15">
        <f t="shared" si="12"/>
        <v>64.599402782309511</v>
      </c>
      <c r="H159" s="85">
        <f t="shared" si="13"/>
        <v>0.22626808376046209</v>
      </c>
      <c r="I159" s="3"/>
    </row>
    <row r="160" spans="2:9" x14ac:dyDescent="0.3">
      <c r="B160" s="13">
        <f t="shared" si="10"/>
        <v>7</v>
      </c>
      <c r="C160" s="14">
        <f t="shared" si="11"/>
        <v>12</v>
      </c>
      <c r="D160" s="14">
        <v>14.1</v>
      </c>
      <c r="E160" s="16">
        <v>213.7</v>
      </c>
      <c r="F160" s="84">
        <f>LB!$K$19*Reporte!D160+LB!$L$19</f>
        <v>279.0072931432037</v>
      </c>
      <c r="G160" s="15">
        <f t="shared" si="12"/>
        <v>65.307293143203708</v>
      </c>
      <c r="H160" s="85">
        <f t="shared" si="13"/>
        <v>0.23407020084483596</v>
      </c>
      <c r="I160" s="3"/>
    </row>
    <row r="161" spans="2:9" x14ac:dyDescent="0.3">
      <c r="B161" s="13">
        <f t="shared" si="10"/>
        <v>7</v>
      </c>
      <c r="C161" s="14">
        <f t="shared" si="11"/>
        <v>13</v>
      </c>
      <c r="D161" s="14">
        <v>15.8</v>
      </c>
      <c r="E161" s="16">
        <v>238.2</v>
      </c>
      <c r="F161" s="84">
        <f>LB!$K$19*Reporte!D161+LB!$L$19</f>
        <v>301.08046591616363</v>
      </c>
      <c r="G161" s="15">
        <f t="shared" si="12"/>
        <v>62.880465916163644</v>
      </c>
      <c r="H161" s="85">
        <f t="shared" si="13"/>
        <v>0.20884937096408246</v>
      </c>
      <c r="I161" s="3"/>
    </row>
    <row r="162" spans="2:9" x14ac:dyDescent="0.3">
      <c r="B162" s="13">
        <f t="shared" si="10"/>
        <v>7</v>
      </c>
      <c r="C162" s="14">
        <f t="shared" si="11"/>
        <v>14</v>
      </c>
      <c r="D162" s="14">
        <v>13.5</v>
      </c>
      <c r="E162" s="16">
        <v>201.6</v>
      </c>
      <c r="F162" s="84">
        <f>LB!$K$19*Reporte!D162+LB!$L$19</f>
        <v>271.21676157627667</v>
      </c>
      <c r="G162" s="15">
        <f t="shared" si="12"/>
        <v>69.616761576276673</v>
      </c>
      <c r="H162" s="85">
        <f t="shared" si="13"/>
        <v>0.25668310900724967</v>
      </c>
      <c r="I162" s="3"/>
    </row>
    <row r="163" spans="2:9" x14ac:dyDescent="0.3">
      <c r="B163" s="13">
        <f t="shared" si="10"/>
        <v>7</v>
      </c>
      <c r="C163" s="14">
        <f t="shared" si="11"/>
        <v>15</v>
      </c>
      <c r="D163" s="14">
        <v>12.1</v>
      </c>
      <c r="E163" s="16">
        <v>186.7</v>
      </c>
      <c r="F163" s="84">
        <f>LB!$K$19*Reporte!D163+LB!$L$19</f>
        <v>253.03885458678022</v>
      </c>
      <c r="G163" s="15">
        <f t="shared" si="12"/>
        <v>66.338854586780229</v>
      </c>
      <c r="H163" s="85">
        <f t="shared" si="13"/>
        <v>0.26216864874413653</v>
      </c>
      <c r="I163" s="3"/>
    </row>
    <row r="164" spans="2:9" x14ac:dyDescent="0.3">
      <c r="B164" s="13">
        <f t="shared" si="10"/>
        <v>7</v>
      </c>
      <c r="C164" s="14">
        <f t="shared" si="11"/>
        <v>16</v>
      </c>
      <c r="D164" s="14">
        <v>13.9</v>
      </c>
      <c r="E164" s="16">
        <v>218.5</v>
      </c>
      <c r="F164" s="84">
        <f>LB!$K$19*Reporte!D164+LB!$L$19</f>
        <v>276.41044928756133</v>
      </c>
      <c r="G164" s="15">
        <f t="shared" si="12"/>
        <v>57.910449287561335</v>
      </c>
      <c r="H164" s="85">
        <f t="shared" si="13"/>
        <v>0.20950890039368475</v>
      </c>
      <c r="I164" s="3"/>
    </row>
    <row r="165" spans="2:9" x14ac:dyDescent="0.3">
      <c r="B165" s="13">
        <f t="shared" si="10"/>
        <v>7</v>
      </c>
      <c r="C165" s="14">
        <f t="shared" si="11"/>
        <v>17</v>
      </c>
      <c r="D165" s="14">
        <v>14.2</v>
      </c>
      <c r="E165" s="16">
        <v>212.1</v>
      </c>
      <c r="F165" s="84">
        <f>LB!$K$19*Reporte!D165+LB!$L$19</f>
        <v>280.30571507102485</v>
      </c>
      <c r="G165" s="15">
        <f t="shared" si="12"/>
        <v>68.205715071024855</v>
      </c>
      <c r="H165" s="85">
        <f t="shared" si="13"/>
        <v>0.24332616640992372</v>
      </c>
      <c r="I165" s="3"/>
    </row>
    <row r="166" spans="2:9" x14ac:dyDescent="0.3">
      <c r="B166" s="13">
        <f t="shared" si="10"/>
        <v>7</v>
      </c>
      <c r="C166" s="14">
        <f t="shared" si="11"/>
        <v>18</v>
      </c>
      <c r="D166" s="14">
        <v>15.8</v>
      </c>
      <c r="E166" s="16">
        <v>236.2</v>
      </c>
      <c r="F166" s="84">
        <f>LB!$K$19*Reporte!D166+LB!$L$19</f>
        <v>301.08046591616363</v>
      </c>
      <c r="G166" s="15">
        <f t="shared" si="12"/>
        <v>64.880465916163644</v>
      </c>
      <c r="H166" s="85">
        <f t="shared" si="13"/>
        <v>0.21549211344129418</v>
      </c>
      <c r="I166" s="3"/>
    </row>
    <row r="167" spans="2:9" x14ac:dyDescent="0.3">
      <c r="B167" s="13">
        <f t="shared" si="10"/>
        <v>7</v>
      </c>
      <c r="C167" s="14">
        <f t="shared" si="11"/>
        <v>19</v>
      </c>
      <c r="D167" s="14">
        <v>13.5</v>
      </c>
      <c r="E167" s="16">
        <v>213</v>
      </c>
      <c r="F167" s="84">
        <f>LB!$K$19*Reporte!D167+LB!$L$19</f>
        <v>271.21676157627667</v>
      </c>
      <c r="G167" s="15">
        <f t="shared" si="12"/>
        <v>58.216761576276667</v>
      </c>
      <c r="H167" s="85">
        <f t="shared" si="13"/>
        <v>0.21465030862373105</v>
      </c>
      <c r="I167" s="3"/>
    </row>
    <row r="168" spans="2:9" x14ac:dyDescent="0.3">
      <c r="B168" s="13">
        <f t="shared" si="10"/>
        <v>7</v>
      </c>
      <c r="C168" s="14">
        <f t="shared" si="11"/>
        <v>20</v>
      </c>
      <c r="D168" s="14">
        <v>14.5</v>
      </c>
      <c r="E168" s="16">
        <v>217.6</v>
      </c>
      <c r="F168" s="84">
        <f>LB!$K$19*Reporte!D168+LB!$L$19</f>
        <v>284.20098085448836</v>
      </c>
      <c r="G168" s="15">
        <f t="shared" si="12"/>
        <v>66.60098085448837</v>
      </c>
      <c r="H168" s="85">
        <f t="shared" si="13"/>
        <v>0.23434465516003353</v>
      </c>
      <c r="I168" s="3"/>
    </row>
    <row r="169" spans="2:9" x14ac:dyDescent="0.3">
      <c r="B169" s="13">
        <f t="shared" si="10"/>
        <v>7</v>
      </c>
      <c r="C169" s="14">
        <f t="shared" si="11"/>
        <v>21</v>
      </c>
      <c r="D169" s="14">
        <v>14</v>
      </c>
      <c r="E169" s="16">
        <v>220.8</v>
      </c>
      <c r="F169" s="84">
        <f>LB!$K$19*Reporte!D169+LB!$L$19</f>
        <v>277.70887121538249</v>
      </c>
      <c r="G169" s="15">
        <f t="shared" si="12"/>
        <v>56.908871215382476</v>
      </c>
      <c r="H169" s="85">
        <f t="shared" si="13"/>
        <v>0.20492277026053554</v>
      </c>
      <c r="I169" s="3"/>
    </row>
    <row r="170" spans="2:9" x14ac:dyDescent="0.3">
      <c r="B170" s="13">
        <f t="shared" si="10"/>
        <v>7</v>
      </c>
      <c r="C170" s="14">
        <f t="shared" si="11"/>
        <v>22</v>
      </c>
      <c r="D170" s="14">
        <v>14.9</v>
      </c>
      <c r="E170" s="16">
        <v>225.4</v>
      </c>
      <c r="F170" s="84">
        <f>LB!$K$19*Reporte!D170+LB!$L$19</f>
        <v>289.39466856577303</v>
      </c>
      <c r="G170" s="15">
        <f t="shared" si="12"/>
        <v>63.994668565773026</v>
      </c>
      <c r="H170" s="85">
        <f t="shared" si="13"/>
        <v>0.22113285252602519</v>
      </c>
      <c r="I170" s="3"/>
    </row>
    <row r="171" spans="2:9" x14ac:dyDescent="0.3">
      <c r="B171" s="13">
        <f t="shared" si="10"/>
        <v>7</v>
      </c>
      <c r="C171" s="14">
        <f t="shared" si="11"/>
        <v>23</v>
      </c>
      <c r="D171" s="14">
        <v>15.4</v>
      </c>
      <c r="E171" s="16">
        <v>220</v>
      </c>
      <c r="F171" s="84">
        <f>LB!$K$19*Reporte!D171+LB!$L$19</f>
        <v>295.88677820487896</v>
      </c>
      <c r="G171" s="15">
        <f t="shared" si="12"/>
        <v>75.886778204878965</v>
      </c>
      <c r="H171" s="85">
        <f t="shared" si="13"/>
        <v>0.25647235292255327</v>
      </c>
      <c r="I171" s="3"/>
    </row>
    <row r="172" spans="2:9" x14ac:dyDescent="0.3">
      <c r="B172" s="13">
        <f t="shared" si="10"/>
        <v>7</v>
      </c>
      <c r="C172" s="14">
        <f t="shared" si="11"/>
        <v>24</v>
      </c>
      <c r="D172" s="14">
        <v>14.8</v>
      </c>
      <c r="E172" s="16">
        <v>218.1</v>
      </c>
      <c r="F172" s="84">
        <f>LB!$K$19*Reporte!D172+LB!$L$19</f>
        <v>288.09624663795194</v>
      </c>
      <c r="G172" s="15">
        <f t="shared" si="12"/>
        <v>69.996246637951941</v>
      </c>
      <c r="H172" s="85">
        <f t="shared" si="13"/>
        <v>0.2429613278714999</v>
      </c>
      <c r="I172" s="3"/>
    </row>
    <row r="173" spans="2:9" x14ac:dyDescent="0.3">
      <c r="B173" s="13">
        <f t="shared" si="10"/>
        <v>8</v>
      </c>
      <c r="C173" s="14">
        <f t="shared" si="11"/>
        <v>1</v>
      </c>
      <c r="D173" s="14">
        <v>16.8</v>
      </c>
      <c r="E173" s="16">
        <v>245.4</v>
      </c>
      <c r="F173" s="84">
        <f>LB!$K$19*Reporte!D173+LB!$L$19</f>
        <v>314.06468519437533</v>
      </c>
      <c r="G173" s="15">
        <f t="shared" si="12"/>
        <v>68.664685194375323</v>
      </c>
      <c r="H173" s="85">
        <f t="shared" si="13"/>
        <v>0.21863230229746652</v>
      </c>
      <c r="I173" s="3"/>
    </row>
    <row r="174" spans="2:9" x14ac:dyDescent="0.3">
      <c r="B174" s="13">
        <f t="shared" si="10"/>
        <v>8</v>
      </c>
      <c r="C174" s="14">
        <f t="shared" si="11"/>
        <v>2</v>
      </c>
      <c r="D174" s="14">
        <v>11.6</v>
      </c>
      <c r="E174" s="16">
        <v>186.8</v>
      </c>
      <c r="F174" s="84">
        <f>LB!$K$19*Reporte!D174+LB!$L$19</f>
        <v>246.54674494767434</v>
      </c>
      <c r="G174" s="15">
        <f t="shared" si="12"/>
        <v>59.74674494767433</v>
      </c>
      <c r="H174" s="85">
        <f t="shared" si="13"/>
        <v>0.24233434905155465</v>
      </c>
      <c r="I174" s="3"/>
    </row>
    <row r="175" spans="2:9" x14ac:dyDescent="0.3">
      <c r="B175" s="13">
        <f t="shared" si="10"/>
        <v>8</v>
      </c>
      <c r="C175" s="14">
        <f t="shared" si="11"/>
        <v>3</v>
      </c>
      <c r="D175" s="14">
        <v>13.6</v>
      </c>
      <c r="E175" s="16">
        <v>211.2</v>
      </c>
      <c r="F175" s="84">
        <f>LB!$K$19*Reporte!D175+LB!$L$19</f>
        <v>272.51518350409782</v>
      </c>
      <c r="G175" s="15">
        <f t="shared" si="12"/>
        <v>61.315183504097831</v>
      </c>
      <c r="H175" s="85">
        <f t="shared" si="13"/>
        <v>0.22499731103304133</v>
      </c>
      <c r="I175" s="3"/>
    </row>
    <row r="176" spans="2:9" x14ac:dyDescent="0.3">
      <c r="B176" s="13">
        <f t="shared" si="10"/>
        <v>8</v>
      </c>
      <c r="C176" s="14">
        <f t="shared" si="11"/>
        <v>4</v>
      </c>
      <c r="D176" s="14">
        <v>15.1</v>
      </c>
      <c r="E176" s="16">
        <v>222</v>
      </c>
      <c r="F176" s="84">
        <f>LB!$K$19*Reporte!D176+LB!$L$19</f>
        <v>291.99151242141539</v>
      </c>
      <c r="G176" s="15">
        <f t="shared" si="12"/>
        <v>69.991512421415393</v>
      </c>
      <c r="H176" s="85">
        <f t="shared" si="13"/>
        <v>0.2397039278333559</v>
      </c>
      <c r="I176" s="3"/>
    </row>
    <row r="177" spans="2:9" x14ac:dyDescent="0.3">
      <c r="B177" s="13">
        <f t="shared" si="10"/>
        <v>8</v>
      </c>
      <c r="C177" s="14">
        <f t="shared" si="11"/>
        <v>5</v>
      </c>
      <c r="D177" s="14">
        <v>16</v>
      </c>
      <c r="E177" s="16">
        <v>234.1</v>
      </c>
      <c r="F177" s="84">
        <f>LB!$K$19*Reporte!D177+LB!$L$19</f>
        <v>303.67730977180599</v>
      </c>
      <c r="G177" s="15">
        <f t="shared" si="12"/>
        <v>69.577309771806</v>
      </c>
      <c r="H177" s="85">
        <f t="shared" si="13"/>
        <v>0.22911593172400296</v>
      </c>
      <c r="I177" s="3"/>
    </row>
    <row r="178" spans="2:9" x14ac:dyDescent="0.3">
      <c r="B178" s="13">
        <f t="shared" si="10"/>
        <v>8</v>
      </c>
      <c r="C178" s="14">
        <f t="shared" si="11"/>
        <v>6</v>
      </c>
      <c r="D178" s="14">
        <v>15.5</v>
      </c>
      <c r="E178" s="16">
        <v>230</v>
      </c>
      <c r="F178" s="84">
        <f>LB!$K$19*Reporte!D178+LB!$L$19</f>
        <v>297.18520013270006</v>
      </c>
      <c r="G178" s="15">
        <f t="shared" si="12"/>
        <v>67.185200132700061</v>
      </c>
      <c r="H178" s="85">
        <f t="shared" si="13"/>
        <v>0.22607182357230546</v>
      </c>
      <c r="I178" s="3"/>
    </row>
    <row r="179" spans="2:9" x14ac:dyDescent="0.3">
      <c r="B179" s="13">
        <f t="shared" si="10"/>
        <v>8</v>
      </c>
      <c r="C179" s="14">
        <f t="shared" si="11"/>
        <v>7</v>
      </c>
      <c r="D179" s="14">
        <v>15.3</v>
      </c>
      <c r="E179" s="16">
        <v>233.7</v>
      </c>
      <c r="F179" s="84">
        <f>LB!$K$19*Reporte!D179+LB!$L$19</f>
        <v>294.58835627705776</v>
      </c>
      <c r="G179" s="15">
        <f t="shared" si="12"/>
        <v>60.888356277057767</v>
      </c>
      <c r="H179" s="85">
        <f t="shared" si="13"/>
        <v>0.20668962292519397</v>
      </c>
      <c r="I179" s="3"/>
    </row>
    <row r="180" spans="2:9" x14ac:dyDescent="0.3">
      <c r="B180" s="13">
        <f t="shared" si="10"/>
        <v>8</v>
      </c>
      <c r="C180" s="14">
        <f t="shared" si="11"/>
        <v>8</v>
      </c>
      <c r="D180" s="14">
        <v>15.2</v>
      </c>
      <c r="E180" s="16">
        <v>223.5</v>
      </c>
      <c r="F180" s="84">
        <f>LB!$K$19*Reporte!D180+LB!$L$19</f>
        <v>293.28993434923655</v>
      </c>
      <c r="G180" s="15">
        <f t="shared" si="12"/>
        <v>69.789934349236546</v>
      </c>
      <c r="H180" s="85">
        <f t="shared" si="13"/>
        <v>0.23795543650036693</v>
      </c>
      <c r="I180" s="3"/>
    </row>
    <row r="181" spans="2:9" x14ac:dyDescent="0.3">
      <c r="B181" s="13">
        <f t="shared" si="10"/>
        <v>8</v>
      </c>
      <c r="C181" s="14">
        <f t="shared" si="11"/>
        <v>9</v>
      </c>
      <c r="D181" s="14">
        <v>15.4</v>
      </c>
      <c r="E181" s="16">
        <v>229.9</v>
      </c>
      <c r="F181" s="84">
        <f>LB!$K$19*Reporte!D181+LB!$L$19</f>
        <v>295.88677820487896</v>
      </c>
      <c r="G181" s="15">
        <f t="shared" si="12"/>
        <v>65.986778204878959</v>
      </c>
      <c r="H181" s="85">
        <f t="shared" si="13"/>
        <v>0.22301360880406818</v>
      </c>
      <c r="I181" s="3"/>
    </row>
    <row r="182" spans="2:9" x14ac:dyDescent="0.3">
      <c r="B182" s="13">
        <f t="shared" si="10"/>
        <v>8</v>
      </c>
      <c r="C182" s="14">
        <f t="shared" si="11"/>
        <v>10</v>
      </c>
      <c r="D182" s="14">
        <v>15.3</v>
      </c>
      <c r="E182" s="16">
        <v>227.6</v>
      </c>
      <c r="F182" s="84">
        <f>LB!$K$19*Reporte!D182+LB!$L$19</f>
        <v>294.58835627705776</v>
      </c>
      <c r="G182" s="15">
        <f t="shared" si="12"/>
        <v>66.988356277057761</v>
      </c>
      <c r="H182" s="85">
        <f t="shared" si="13"/>
        <v>0.22739648343078367</v>
      </c>
      <c r="I182" s="3"/>
    </row>
    <row r="183" spans="2:9" x14ac:dyDescent="0.3">
      <c r="B183" s="13">
        <f t="shared" si="10"/>
        <v>8</v>
      </c>
      <c r="C183" s="14">
        <f t="shared" si="11"/>
        <v>11</v>
      </c>
      <c r="D183" s="14">
        <v>14.6</v>
      </c>
      <c r="E183" s="16">
        <v>216.2</v>
      </c>
      <c r="F183" s="84">
        <f>LB!$K$19*Reporte!D183+LB!$L$19</f>
        <v>285.49940278230952</v>
      </c>
      <c r="G183" s="15">
        <f t="shared" si="12"/>
        <v>69.299402782309528</v>
      </c>
      <c r="H183" s="85">
        <f t="shared" si="13"/>
        <v>0.24273046495704806</v>
      </c>
      <c r="I183" s="3"/>
    </row>
    <row r="184" spans="2:9" x14ac:dyDescent="0.3">
      <c r="B184" s="13">
        <f t="shared" si="10"/>
        <v>8</v>
      </c>
      <c r="C184" s="14">
        <f t="shared" si="11"/>
        <v>12</v>
      </c>
      <c r="D184" s="14">
        <v>14.4</v>
      </c>
      <c r="E184" s="16">
        <v>216.6</v>
      </c>
      <c r="F184" s="84">
        <f>LB!$K$19*Reporte!D184+LB!$L$19</f>
        <v>282.90255892666721</v>
      </c>
      <c r="G184" s="15">
        <f t="shared" si="12"/>
        <v>66.302558926667217</v>
      </c>
      <c r="H184" s="85">
        <f t="shared" si="13"/>
        <v>0.23436535596644739</v>
      </c>
      <c r="I184" s="3"/>
    </row>
    <row r="185" spans="2:9" x14ac:dyDescent="0.3">
      <c r="B185" s="13">
        <f t="shared" si="10"/>
        <v>8</v>
      </c>
      <c r="C185" s="14">
        <f t="shared" si="11"/>
        <v>13</v>
      </c>
      <c r="D185" s="14">
        <v>15.5</v>
      </c>
      <c r="E185" s="16">
        <v>234.2</v>
      </c>
      <c r="F185" s="84">
        <f>LB!$K$19*Reporte!D185+LB!$L$19</f>
        <v>297.18520013270006</v>
      </c>
      <c r="G185" s="15">
        <f t="shared" si="12"/>
        <v>62.985200132700072</v>
      </c>
      <c r="H185" s="85">
        <f t="shared" si="13"/>
        <v>0.21193922208971283</v>
      </c>
      <c r="I185" s="3"/>
    </row>
    <row r="186" spans="2:9" x14ac:dyDescent="0.3">
      <c r="B186" s="13">
        <f t="shared" si="10"/>
        <v>8</v>
      </c>
      <c r="C186" s="14">
        <f t="shared" si="11"/>
        <v>14</v>
      </c>
      <c r="D186" s="14">
        <v>15.5</v>
      </c>
      <c r="E186" s="16">
        <v>222.1</v>
      </c>
      <c r="F186" s="84">
        <f>LB!$K$19*Reporte!D186+LB!$L$19</f>
        <v>297.18520013270006</v>
      </c>
      <c r="G186" s="15">
        <f t="shared" si="12"/>
        <v>75.085200132700066</v>
      </c>
      <c r="H186" s="85">
        <f t="shared" si="13"/>
        <v>0.25265457398003932</v>
      </c>
      <c r="I186" s="3"/>
    </row>
    <row r="187" spans="2:9" x14ac:dyDescent="0.3">
      <c r="B187" s="13">
        <f t="shared" si="10"/>
        <v>8</v>
      </c>
      <c r="C187" s="14">
        <f t="shared" si="11"/>
        <v>15</v>
      </c>
      <c r="D187" s="14">
        <v>13.7</v>
      </c>
      <c r="E187" s="16">
        <v>207.6</v>
      </c>
      <c r="F187" s="84">
        <f>LB!$K$19*Reporte!D187+LB!$L$19</f>
        <v>273.81360543191897</v>
      </c>
      <c r="G187" s="15">
        <f t="shared" si="12"/>
        <v>66.213605431918978</v>
      </c>
      <c r="H187" s="85">
        <f t="shared" si="13"/>
        <v>0.24181999768591605</v>
      </c>
      <c r="I187" s="3"/>
    </row>
    <row r="188" spans="2:9" x14ac:dyDescent="0.3">
      <c r="B188" s="13">
        <f t="shared" si="10"/>
        <v>8</v>
      </c>
      <c r="C188" s="14">
        <f t="shared" si="11"/>
        <v>16</v>
      </c>
      <c r="D188" s="14">
        <v>13.8</v>
      </c>
      <c r="E188" s="16">
        <v>207.6</v>
      </c>
      <c r="F188" s="84">
        <f>LB!$K$19*Reporte!D188+LB!$L$19</f>
        <v>275.11202735974018</v>
      </c>
      <c r="G188" s="15">
        <f t="shared" si="12"/>
        <v>67.512027359740188</v>
      </c>
      <c r="H188" s="85">
        <f t="shared" si="13"/>
        <v>0.24539831285333286</v>
      </c>
      <c r="I188" s="3"/>
    </row>
    <row r="189" spans="2:9" x14ac:dyDescent="0.3">
      <c r="B189" s="13">
        <f t="shared" si="10"/>
        <v>8</v>
      </c>
      <c r="C189" s="14">
        <f t="shared" si="11"/>
        <v>17</v>
      </c>
      <c r="D189" s="14">
        <v>16</v>
      </c>
      <c r="E189" s="16">
        <v>243.4</v>
      </c>
      <c r="F189" s="84">
        <f>LB!$K$19*Reporte!D189+LB!$L$19</f>
        <v>303.67730977180599</v>
      </c>
      <c r="G189" s="15">
        <f t="shared" si="12"/>
        <v>60.277309771805989</v>
      </c>
      <c r="H189" s="85">
        <f t="shared" si="13"/>
        <v>0.19849131901590053</v>
      </c>
      <c r="I189" s="3"/>
    </row>
    <row r="190" spans="2:9" x14ac:dyDescent="0.3">
      <c r="B190" s="13">
        <f t="shared" si="10"/>
        <v>8</v>
      </c>
      <c r="C190" s="14">
        <f t="shared" si="11"/>
        <v>18</v>
      </c>
      <c r="D190" s="14">
        <v>14.6</v>
      </c>
      <c r="E190" s="16">
        <v>220.1</v>
      </c>
      <c r="F190" s="84">
        <f>LB!$K$19*Reporte!D190+LB!$L$19</f>
        <v>285.49940278230952</v>
      </c>
      <c r="G190" s="15">
        <f t="shared" si="12"/>
        <v>65.399402782309522</v>
      </c>
      <c r="H190" s="85">
        <f t="shared" si="13"/>
        <v>0.22907019119817887</v>
      </c>
      <c r="I190" s="3"/>
    </row>
    <row r="191" spans="2:9" x14ac:dyDescent="0.3">
      <c r="B191" s="13">
        <f t="shared" si="10"/>
        <v>8</v>
      </c>
      <c r="C191" s="14">
        <f t="shared" si="11"/>
        <v>19</v>
      </c>
      <c r="D191" s="14">
        <v>14.2</v>
      </c>
      <c r="E191" s="16">
        <v>204.2</v>
      </c>
      <c r="F191" s="84">
        <f>LB!$K$19*Reporte!D191+LB!$L$19</f>
        <v>280.30571507102485</v>
      </c>
      <c r="G191" s="15">
        <f t="shared" si="12"/>
        <v>76.105715071024861</v>
      </c>
      <c r="H191" s="85">
        <f t="shared" si="13"/>
        <v>0.27150968024944094</v>
      </c>
      <c r="I191" s="3"/>
    </row>
    <row r="192" spans="2:9" x14ac:dyDescent="0.3">
      <c r="B192" s="13">
        <f t="shared" si="10"/>
        <v>8</v>
      </c>
      <c r="C192" s="14">
        <f t="shared" si="11"/>
        <v>20</v>
      </c>
      <c r="D192" s="14">
        <v>14.5</v>
      </c>
      <c r="E192" s="16">
        <v>212.7</v>
      </c>
      <c r="F192" s="84">
        <f>LB!$K$19*Reporte!D192+LB!$L$19</f>
        <v>284.20098085448836</v>
      </c>
      <c r="G192" s="15">
        <f t="shared" si="12"/>
        <v>71.500980854488375</v>
      </c>
      <c r="H192" s="85">
        <f t="shared" si="13"/>
        <v>0.25158597496571294</v>
      </c>
      <c r="I192" s="3"/>
    </row>
    <row r="193" spans="2:9" x14ac:dyDescent="0.3">
      <c r="B193" s="13">
        <f t="shared" si="10"/>
        <v>8</v>
      </c>
      <c r="C193" s="14">
        <f t="shared" si="11"/>
        <v>21</v>
      </c>
      <c r="D193" s="14">
        <v>14.8</v>
      </c>
      <c r="E193" s="16">
        <v>221.5</v>
      </c>
      <c r="F193" s="84">
        <f>LB!$K$19*Reporte!D193+LB!$L$19</f>
        <v>288.09624663795194</v>
      </c>
      <c r="G193" s="15">
        <f t="shared" si="12"/>
        <v>66.596246637951936</v>
      </c>
      <c r="H193" s="85">
        <f t="shared" si="13"/>
        <v>0.23115971629315554</v>
      </c>
      <c r="I193" s="3"/>
    </row>
    <row r="194" spans="2:9" x14ac:dyDescent="0.3">
      <c r="B194" s="13">
        <f t="shared" si="10"/>
        <v>8</v>
      </c>
      <c r="C194" s="14">
        <f t="shared" si="11"/>
        <v>22</v>
      </c>
      <c r="D194" s="14">
        <v>14.7</v>
      </c>
      <c r="E194" s="16">
        <v>215.6</v>
      </c>
      <c r="F194" s="84">
        <f>LB!$K$19*Reporte!D194+LB!$L$19</f>
        <v>286.79782471013073</v>
      </c>
      <c r="G194" s="15">
        <f t="shared" si="12"/>
        <v>71.197824710130732</v>
      </c>
      <c r="H194" s="85">
        <f t="shared" si="13"/>
        <v>0.24825092303991861</v>
      </c>
      <c r="I194" s="3"/>
    </row>
    <row r="195" spans="2:9" x14ac:dyDescent="0.3">
      <c r="B195" s="13">
        <f t="shared" si="10"/>
        <v>8</v>
      </c>
      <c r="C195" s="14">
        <f t="shared" si="11"/>
        <v>23</v>
      </c>
      <c r="D195" s="14">
        <v>15.1</v>
      </c>
      <c r="E195" s="16">
        <v>228.1</v>
      </c>
      <c r="F195" s="84">
        <f>LB!$K$19*Reporte!D195+LB!$L$19</f>
        <v>291.99151242141539</v>
      </c>
      <c r="G195" s="15">
        <f t="shared" si="12"/>
        <v>63.891512421415399</v>
      </c>
      <c r="H195" s="85">
        <f t="shared" si="13"/>
        <v>0.21881290963418235</v>
      </c>
      <c r="I195" s="3"/>
    </row>
    <row r="196" spans="2:9" x14ac:dyDescent="0.3">
      <c r="B196" s="13">
        <f t="shared" si="10"/>
        <v>8</v>
      </c>
      <c r="C196" s="14">
        <f t="shared" si="11"/>
        <v>24</v>
      </c>
      <c r="D196" s="14">
        <v>15.8</v>
      </c>
      <c r="E196" s="16">
        <v>225.5</v>
      </c>
      <c r="F196" s="84">
        <f>LB!$K$19*Reporte!D196+LB!$L$19</f>
        <v>301.08046591616363</v>
      </c>
      <c r="G196" s="15">
        <f t="shared" si="12"/>
        <v>75.580465916163632</v>
      </c>
      <c r="H196" s="85">
        <f t="shared" si="13"/>
        <v>0.25103078569437692</v>
      </c>
      <c r="I196" s="3"/>
    </row>
    <row r="197" spans="2:9" x14ac:dyDescent="0.3">
      <c r="B197" s="13">
        <f t="shared" si="10"/>
        <v>9</v>
      </c>
      <c r="C197" s="14">
        <f t="shared" si="11"/>
        <v>1</v>
      </c>
      <c r="D197" s="14">
        <v>14.9</v>
      </c>
      <c r="E197" s="16">
        <v>233.6</v>
      </c>
      <c r="F197" s="84">
        <f>LB!$K$19*Reporte!D197+LB!$L$19</f>
        <v>289.39466856577303</v>
      </c>
      <c r="G197" s="15">
        <f t="shared" si="12"/>
        <v>55.794668565773037</v>
      </c>
      <c r="H197" s="85">
        <f t="shared" si="13"/>
        <v>0.19279784538633316</v>
      </c>
      <c r="I197" s="3"/>
    </row>
    <row r="198" spans="2:9" x14ac:dyDescent="0.3">
      <c r="B198" s="13">
        <f t="shared" ref="B198:B261" si="14">INT((ROW(194:194)-1)/24)+1</f>
        <v>9</v>
      </c>
      <c r="C198" s="14">
        <f t="shared" ref="C198:C261" si="15">MOD(ROW(194:194)-1,24)+1</f>
        <v>2</v>
      </c>
      <c r="D198" s="14">
        <v>16.3</v>
      </c>
      <c r="E198" s="16">
        <v>242.7</v>
      </c>
      <c r="F198" s="84">
        <f>LB!$K$19*Reporte!D198+LB!$L$19</f>
        <v>307.57257555526951</v>
      </c>
      <c r="G198" s="15">
        <f t="shared" ref="G198:G261" si="16">F198-E198</f>
        <v>64.87257555526952</v>
      </c>
      <c r="H198" s="85">
        <f t="shared" ref="H198:H261" si="17">G198/F198</f>
        <v>0.21091794493755894</v>
      </c>
      <c r="I198" s="3"/>
    </row>
    <row r="199" spans="2:9" x14ac:dyDescent="0.3">
      <c r="B199" s="13">
        <f t="shared" si="14"/>
        <v>9</v>
      </c>
      <c r="C199" s="14">
        <f t="shared" si="15"/>
        <v>3</v>
      </c>
      <c r="D199" s="14">
        <v>15.2</v>
      </c>
      <c r="E199" s="16">
        <v>229.9</v>
      </c>
      <c r="F199" s="84">
        <f>LB!$K$19*Reporte!D199+LB!$L$19</f>
        <v>293.28993434923655</v>
      </c>
      <c r="G199" s="15">
        <f t="shared" si="16"/>
        <v>63.38993434923654</v>
      </c>
      <c r="H199" s="85">
        <f t="shared" si="17"/>
        <v>0.21613402618091435</v>
      </c>
      <c r="I199" s="3"/>
    </row>
    <row r="200" spans="2:9" x14ac:dyDescent="0.3">
      <c r="B200" s="13">
        <f t="shared" si="14"/>
        <v>9</v>
      </c>
      <c r="C200" s="14">
        <f t="shared" si="15"/>
        <v>4</v>
      </c>
      <c r="D200" s="14">
        <v>15</v>
      </c>
      <c r="E200" s="16">
        <v>222.3</v>
      </c>
      <c r="F200" s="84">
        <f>LB!$K$19*Reporte!D200+LB!$L$19</f>
        <v>290.69309049359424</v>
      </c>
      <c r="G200" s="15">
        <f t="shared" si="16"/>
        <v>68.393090493594229</v>
      </c>
      <c r="H200" s="85">
        <f t="shared" si="17"/>
        <v>0.23527594129417861</v>
      </c>
      <c r="I200" s="3"/>
    </row>
    <row r="201" spans="2:9" x14ac:dyDescent="0.3">
      <c r="B201" s="13">
        <f t="shared" si="14"/>
        <v>9</v>
      </c>
      <c r="C201" s="14">
        <f t="shared" si="15"/>
        <v>5</v>
      </c>
      <c r="D201" s="14">
        <v>15.1</v>
      </c>
      <c r="E201" s="16">
        <v>223.1</v>
      </c>
      <c r="F201" s="84">
        <f>LB!$K$19*Reporte!D201+LB!$L$19</f>
        <v>291.99151242141539</v>
      </c>
      <c r="G201" s="15">
        <f t="shared" si="16"/>
        <v>68.891512421415399</v>
      </c>
      <c r="H201" s="85">
        <f t="shared" si="17"/>
        <v>0.235936695043341</v>
      </c>
      <c r="I201" s="3"/>
    </row>
    <row r="202" spans="2:9" x14ac:dyDescent="0.3">
      <c r="B202" s="13">
        <f t="shared" si="14"/>
        <v>9</v>
      </c>
      <c r="C202" s="14">
        <f t="shared" si="15"/>
        <v>6</v>
      </c>
      <c r="D202" s="14">
        <v>16.2</v>
      </c>
      <c r="E202" s="16">
        <v>231</v>
      </c>
      <c r="F202" s="84">
        <f>LB!$K$19*Reporte!D202+LB!$L$19</f>
        <v>306.2741536274483</v>
      </c>
      <c r="G202" s="15">
        <f t="shared" si="16"/>
        <v>75.2741536274483</v>
      </c>
      <c r="H202" s="85">
        <f t="shared" si="17"/>
        <v>0.24577377077339585</v>
      </c>
      <c r="I202" s="3"/>
    </row>
    <row r="203" spans="2:9" x14ac:dyDescent="0.3">
      <c r="B203" s="13">
        <f t="shared" si="14"/>
        <v>9</v>
      </c>
      <c r="C203" s="14">
        <f t="shared" si="15"/>
        <v>7</v>
      </c>
      <c r="D203" s="14">
        <v>14.9</v>
      </c>
      <c r="E203" s="16">
        <v>231.5</v>
      </c>
      <c r="F203" s="84">
        <f>LB!$K$19*Reporte!D203+LB!$L$19</f>
        <v>289.39466856577303</v>
      </c>
      <c r="G203" s="15">
        <f t="shared" si="16"/>
        <v>57.894668565773031</v>
      </c>
      <c r="H203" s="85">
        <f t="shared" si="17"/>
        <v>0.20005437160503475</v>
      </c>
      <c r="I203" s="3"/>
    </row>
    <row r="204" spans="2:9" x14ac:dyDescent="0.3">
      <c r="B204" s="13">
        <f t="shared" si="14"/>
        <v>9</v>
      </c>
      <c r="C204" s="14">
        <f t="shared" si="15"/>
        <v>8</v>
      </c>
      <c r="D204" s="14">
        <v>15.5</v>
      </c>
      <c r="E204" s="16">
        <v>232.6</v>
      </c>
      <c r="F204" s="84">
        <f>LB!$K$19*Reporte!D204+LB!$L$19</f>
        <v>297.18520013270006</v>
      </c>
      <c r="G204" s="15">
        <f t="shared" si="16"/>
        <v>64.585200132700066</v>
      </c>
      <c r="H204" s="85">
        <f t="shared" si="17"/>
        <v>0.21732307027355763</v>
      </c>
      <c r="I204" s="3"/>
    </row>
    <row r="205" spans="2:9" x14ac:dyDescent="0.3">
      <c r="B205" s="13">
        <f t="shared" si="14"/>
        <v>9</v>
      </c>
      <c r="C205" s="14">
        <f t="shared" si="15"/>
        <v>9</v>
      </c>
      <c r="D205" s="14">
        <v>16.899999999999999</v>
      </c>
      <c r="E205" s="16">
        <v>250.4</v>
      </c>
      <c r="F205" s="84">
        <f>LB!$K$19*Reporte!D205+LB!$L$19</f>
        <v>315.36310712219654</v>
      </c>
      <c r="G205" s="15">
        <f t="shared" si="16"/>
        <v>64.963107122196533</v>
      </c>
      <c r="H205" s="85">
        <f t="shared" si="17"/>
        <v>0.20599463175958849</v>
      </c>
      <c r="I205" s="3"/>
    </row>
    <row r="206" spans="2:9" x14ac:dyDescent="0.3">
      <c r="B206" s="13">
        <f t="shared" si="14"/>
        <v>9</v>
      </c>
      <c r="C206" s="14">
        <f t="shared" si="15"/>
        <v>10</v>
      </c>
      <c r="D206" s="14">
        <v>15.7</v>
      </c>
      <c r="E206" s="16">
        <v>232.6</v>
      </c>
      <c r="F206" s="84">
        <f>LB!$K$19*Reporte!D206+LB!$L$19</f>
        <v>299.78204398834248</v>
      </c>
      <c r="G206" s="15">
        <f t="shared" si="16"/>
        <v>67.182043988342485</v>
      </c>
      <c r="H206" s="85">
        <f t="shared" si="17"/>
        <v>0.22410296192041099</v>
      </c>
      <c r="I206" s="3"/>
    </row>
    <row r="207" spans="2:9" x14ac:dyDescent="0.3">
      <c r="B207" s="13">
        <f t="shared" si="14"/>
        <v>9</v>
      </c>
      <c r="C207" s="14">
        <f t="shared" si="15"/>
        <v>11</v>
      </c>
      <c r="D207" s="14">
        <v>14.8</v>
      </c>
      <c r="E207" s="16">
        <v>215.7</v>
      </c>
      <c r="F207" s="84">
        <f>LB!$K$19*Reporte!D207+LB!$L$19</f>
        <v>288.09624663795194</v>
      </c>
      <c r="G207" s="15">
        <f t="shared" si="16"/>
        <v>72.396246637951947</v>
      </c>
      <c r="H207" s="85">
        <f t="shared" si="17"/>
        <v>0.25129187722091945</v>
      </c>
      <c r="I207" s="3"/>
    </row>
    <row r="208" spans="2:9" x14ac:dyDescent="0.3">
      <c r="B208" s="13">
        <f t="shared" si="14"/>
        <v>9</v>
      </c>
      <c r="C208" s="14">
        <f t="shared" si="15"/>
        <v>12</v>
      </c>
      <c r="D208" s="14">
        <v>15.6</v>
      </c>
      <c r="E208" s="16">
        <v>225.7</v>
      </c>
      <c r="F208" s="84">
        <f>LB!$K$19*Reporte!D208+LB!$L$19</f>
        <v>298.48362206052127</v>
      </c>
      <c r="G208" s="15">
        <f t="shared" si="16"/>
        <v>72.783622060521282</v>
      </c>
      <c r="H208" s="85">
        <f t="shared" si="17"/>
        <v>0.24384460881998912</v>
      </c>
      <c r="I208" s="3"/>
    </row>
    <row r="209" spans="2:9" x14ac:dyDescent="0.3">
      <c r="B209" s="13">
        <f t="shared" si="14"/>
        <v>9</v>
      </c>
      <c r="C209" s="14">
        <f t="shared" si="15"/>
        <v>13</v>
      </c>
      <c r="D209" s="14">
        <v>13.9</v>
      </c>
      <c r="E209" s="16">
        <v>221.4</v>
      </c>
      <c r="F209" s="84">
        <f>LB!$K$19*Reporte!D209+LB!$L$19</f>
        <v>276.41044928756133</v>
      </c>
      <c r="G209" s="15">
        <f t="shared" si="16"/>
        <v>55.010449287561329</v>
      </c>
      <c r="H209" s="85">
        <f t="shared" si="17"/>
        <v>0.19901725650874963</v>
      </c>
      <c r="I209" s="3"/>
    </row>
    <row r="210" spans="2:9" x14ac:dyDescent="0.3">
      <c r="B210" s="13">
        <f t="shared" si="14"/>
        <v>9</v>
      </c>
      <c r="C210" s="14">
        <f t="shared" si="15"/>
        <v>14</v>
      </c>
      <c r="D210" s="14">
        <v>13.7</v>
      </c>
      <c r="E210" s="16">
        <v>207.2</v>
      </c>
      <c r="F210" s="84">
        <f>LB!$K$19*Reporte!D210+LB!$L$19</f>
        <v>273.81360543191897</v>
      </c>
      <c r="G210" s="15">
        <f t="shared" si="16"/>
        <v>66.613605431918984</v>
      </c>
      <c r="H210" s="85">
        <f t="shared" si="17"/>
        <v>0.24328084547457521</v>
      </c>
      <c r="I210" s="3"/>
    </row>
    <row r="211" spans="2:9" x14ac:dyDescent="0.3">
      <c r="B211" s="13">
        <f t="shared" si="14"/>
        <v>9</v>
      </c>
      <c r="C211" s="14">
        <f t="shared" si="15"/>
        <v>15</v>
      </c>
      <c r="D211" s="14">
        <v>14.4</v>
      </c>
      <c r="E211" s="16">
        <v>215.4</v>
      </c>
      <c r="F211" s="84">
        <f>LB!$K$19*Reporte!D211+LB!$L$19</f>
        <v>282.90255892666721</v>
      </c>
      <c r="G211" s="15">
        <f t="shared" si="16"/>
        <v>67.502558926667206</v>
      </c>
      <c r="H211" s="85">
        <f t="shared" si="17"/>
        <v>0.23860709914668862</v>
      </c>
      <c r="I211" s="3"/>
    </row>
    <row r="212" spans="2:9" x14ac:dyDescent="0.3">
      <c r="B212" s="13">
        <f t="shared" si="14"/>
        <v>9</v>
      </c>
      <c r="C212" s="14">
        <f t="shared" si="15"/>
        <v>16</v>
      </c>
      <c r="D212" s="14">
        <v>17.399999999999999</v>
      </c>
      <c r="E212" s="16">
        <v>255.4</v>
      </c>
      <c r="F212" s="84">
        <f>LB!$K$19*Reporte!D212+LB!$L$19</f>
        <v>321.85521676130236</v>
      </c>
      <c r="G212" s="15">
        <f t="shared" si="16"/>
        <v>66.455216761302353</v>
      </c>
      <c r="H212" s="85">
        <f t="shared" si="17"/>
        <v>0.20647549985367356</v>
      </c>
      <c r="I212" s="3"/>
    </row>
    <row r="213" spans="2:9" x14ac:dyDescent="0.3">
      <c r="B213" s="13">
        <f t="shared" si="14"/>
        <v>9</v>
      </c>
      <c r="C213" s="14">
        <f t="shared" si="15"/>
        <v>17</v>
      </c>
      <c r="D213" s="14">
        <v>14.5</v>
      </c>
      <c r="E213" s="16">
        <v>216.8</v>
      </c>
      <c r="F213" s="84">
        <f>LB!$K$19*Reporte!D213+LB!$L$19</f>
        <v>284.20098085448836</v>
      </c>
      <c r="G213" s="15">
        <f t="shared" si="16"/>
        <v>67.400980854488353</v>
      </c>
      <c r="H213" s="85">
        <f t="shared" si="17"/>
        <v>0.23715956451606277</v>
      </c>
      <c r="I213" s="3"/>
    </row>
    <row r="214" spans="2:9" x14ac:dyDescent="0.3">
      <c r="B214" s="13">
        <f t="shared" si="14"/>
        <v>9</v>
      </c>
      <c r="C214" s="14">
        <f t="shared" si="15"/>
        <v>18</v>
      </c>
      <c r="D214" s="14">
        <v>15.1</v>
      </c>
      <c r="E214" s="16">
        <v>226.5</v>
      </c>
      <c r="F214" s="84">
        <f>LB!$K$19*Reporte!D214+LB!$L$19</f>
        <v>291.99151242141539</v>
      </c>
      <c r="G214" s="15">
        <f t="shared" si="16"/>
        <v>65.491512421415393</v>
      </c>
      <c r="H214" s="85">
        <f t="shared" si="17"/>
        <v>0.2242925209651131</v>
      </c>
      <c r="I214" s="3"/>
    </row>
    <row r="215" spans="2:9" x14ac:dyDescent="0.3">
      <c r="B215" s="13">
        <f t="shared" si="14"/>
        <v>9</v>
      </c>
      <c r="C215" s="14">
        <f t="shared" si="15"/>
        <v>19</v>
      </c>
      <c r="D215" s="14">
        <v>12.9</v>
      </c>
      <c r="E215" s="16">
        <v>200.1</v>
      </c>
      <c r="F215" s="84">
        <f>LB!$K$19*Reporte!D215+LB!$L$19</f>
        <v>263.42623000934964</v>
      </c>
      <c r="G215" s="15">
        <f t="shared" si="16"/>
        <v>63.326230009349644</v>
      </c>
      <c r="H215" s="85">
        <f t="shared" si="17"/>
        <v>0.24039454995465728</v>
      </c>
      <c r="I215" s="3"/>
    </row>
    <row r="216" spans="2:9" x14ac:dyDescent="0.3">
      <c r="B216" s="13">
        <f t="shared" si="14"/>
        <v>9</v>
      </c>
      <c r="C216" s="14">
        <f t="shared" si="15"/>
        <v>20</v>
      </c>
      <c r="D216" s="14">
        <v>14</v>
      </c>
      <c r="E216" s="16">
        <v>222.8</v>
      </c>
      <c r="F216" s="84">
        <f>LB!$K$19*Reporte!D216+LB!$L$19</f>
        <v>277.70887121538249</v>
      </c>
      <c r="G216" s="15">
        <f t="shared" si="16"/>
        <v>54.908871215382476</v>
      </c>
      <c r="H216" s="85">
        <f t="shared" si="17"/>
        <v>0.19772098375927227</v>
      </c>
      <c r="I216" s="3"/>
    </row>
    <row r="217" spans="2:9" x14ac:dyDescent="0.3">
      <c r="B217" s="13">
        <f t="shared" si="14"/>
        <v>9</v>
      </c>
      <c r="C217" s="14">
        <f t="shared" si="15"/>
        <v>21</v>
      </c>
      <c r="D217" s="14">
        <v>11.8</v>
      </c>
      <c r="E217" s="16">
        <v>185.9</v>
      </c>
      <c r="F217" s="84">
        <f>LB!$K$19*Reporte!D217+LB!$L$19</f>
        <v>249.1435888033167</v>
      </c>
      <c r="G217" s="15">
        <f t="shared" si="16"/>
        <v>63.243588803316698</v>
      </c>
      <c r="H217" s="85">
        <f t="shared" si="17"/>
        <v>0.25384393436366354</v>
      </c>
      <c r="I217" s="3"/>
    </row>
    <row r="218" spans="2:9" x14ac:dyDescent="0.3">
      <c r="B218" s="13">
        <f t="shared" si="14"/>
        <v>9</v>
      </c>
      <c r="C218" s="14">
        <f t="shared" si="15"/>
        <v>22</v>
      </c>
      <c r="D218" s="14">
        <v>15.3</v>
      </c>
      <c r="E218" s="16">
        <v>227</v>
      </c>
      <c r="F218" s="84">
        <f>LB!$K$19*Reporte!D218+LB!$L$19</f>
        <v>294.58835627705776</v>
      </c>
      <c r="G218" s="15">
        <f t="shared" si="16"/>
        <v>67.588356277057756</v>
      </c>
      <c r="H218" s="85">
        <f t="shared" si="17"/>
        <v>0.22943322380838263</v>
      </c>
      <c r="I218" s="3"/>
    </row>
    <row r="219" spans="2:9" x14ac:dyDescent="0.3">
      <c r="B219" s="13">
        <f t="shared" si="14"/>
        <v>9</v>
      </c>
      <c r="C219" s="14">
        <f t="shared" si="15"/>
        <v>23</v>
      </c>
      <c r="D219" s="14">
        <v>13.9</v>
      </c>
      <c r="E219" s="16">
        <v>210.3</v>
      </c>
      <c r="F219" s="84">
        <f>LB!$K$19*Reporte!D219+LB!$L$19</f>
        <v>276.41044928756133</v>
      </c>
      <c r="G219" s="15">
        <f t="shared" si="16"/>
        <v>66.110449287561323</v>
      </c>
      <c r="H219" s="85">
        <f t="shared" si="17"/>
        <v>0.23917492793039768</v>
      </c>
      <c r="I219" s="3"/>
    </row>
    <row r="220" spans="2:9" x14ac:dyDescent="0.3">
      <c r="B220" s="13">
        <f t="shared" si="14"/>
        <v>9</v>
      </c>
      <c r="C220" s="14">
        <f t="shared" si="15"/>
        <v>24</v>
      </c>
      <c r="D220" s="14">
        <v>16</v>
      </c>
      <c r="E220" s="16">
        <v>243.5</v>
      </c>
      <c r="F220" s="84">
        <f>LB!$K$19*Reporte!D220+LB!$L$19</f>
        <v>303.67730977180599</v>
      </c>
      <c r="G220" s="15">
        <f t="shared" si="16"/>
        <v>60.177309771805994</v>
      </c>
      <c r="H220" s="85">
        <f t="shared" si="17"/>
        <v>0.19816202210506073</v>
      </c>
      <c r="I220" s="3"/>
    </row>
    <row r="221" spans="2:9" x14ac:dyDescent="0.3">
      <c r="B221" s="13">
        <f t="shared" si="14"/>
        <v>10</v>
      </c>
      <c r="C221" s="14">
        <f t="shared" si="15"/>
        <v>1</v>
      </c>
      <c r="D221" s="14">
        <v>16.3</v>
      </c>
      <c r="E221" s="16">
        <v>235.1</v>
      </c>
      <c r="F221" s="84">
        <f>LB!$K$19*Reporte!D221+LB!$L$19</f>
        <v>307.57257555526951</v>
      </c>
      <c r="G221" s="15">
        <f t="shared" si="16"/>
        <v>72.472575555269515</v>
      </c>
      <c r="H221" s="85">
        <f t="shared" si="17"/>
        <v>0.23562756017643222</v>
      </c>
      <c r="I221" s="3"/>
    </row>
    <row r="222" spans="2:9" x14ac:dyDescent="0.3">
      <c r="B222" s="13">
        <f t="shared" si="14"/>
        <v>10</v>
      </c>
      <c r="C222" s="14">
        <f t="shared" si="15"/>
        <v>2</v>
      </c>
      <c r="D222" s="14">
        <v>16.100000000000001</v>
      </c>
      <c r="E222" s="16">
        <v>228.1</v>
      </c>
      <c r="F222" s="84">
        <f>LB!$K$19*Reporte!D222+LB!$L$19</f>
        <v>304.97573169962715</v>
      </c>
      <c r="G222" s="15">
        <f t="shared" si="16"/>
        <v>76.875731699627153</v>
      </c>
      <c r="H222" s="85">
        <f t="shared" si="17"/>
        <v>0.25207163622888734</v>
      </c>
      <c r="I222" s="3"/>
    </row>
    <row r="223" spans="2:9" x14ac:dyDescent="0.3">
      <c r="B223" s="13">
        <f t="shared" si="14"/>
        <v>10</v>
      </c>
      <c r="C223" s="14">
        <f t="shared" si="15"/>
        <v>3</v>
      </c>
      <c r="D223" s="14">
        <v>15.1</v>
      </c>
      <c r="E223" s="16">
        <v>228.8</v>
      </c>
      <c r="F223" s="84">
        <f>LB!$K$19*Reporte!D223+LB!$L$19</f>
        <v>291.99151242141539</v>
      </c>
      <c r="G223" s="15">
        <f t="shared" si="16"/>
        <v>63.191512421415382</v>
      </c>
      <c r="H223" s="85">
        <f t="shared" si="17"/>
        <v>0.21641557967690009</v>
      </c>
      <c r="I223" s="3"/>
    </row>
    <row r="224" spans="2:9" x14ac:dyDescent="0.3">
      <c r="B224" s="13">
        <f t="shared" si="14"/>
        <v>10</v>
      </c>
      <c r="C224" s="14">
        <f t="shared" si="15"/>
        <v>4</v>
      </c>
      <c r="D224" s="14">
        <v>15.2</v>
      </c>
      <c r="E224" s="16">
        <v>230</v>
      </c>
      <c r="F224" s="84">
        <f>LB!$K$19*Reporte!D224+LB!$L$19</f>
        <v>293.28993434923655</v>
      </c>
      <c r="G224" s="15">
        <f t="shared" si="16"/>
        <v>63.289934349236546</v>
      </c>
      <c r="H224" s="85">
        <f t="shared" si="17"/>
        <v>0.2157930666446729</v>
      </c>
      <c r="I224" s="3"/>
    </row>
    <row r="225" spans="2:9" x14ac:dyDescent="0.3">
      <c r="B225" s="13">
        <f t="shared" si="14"/>
        <v>10</v>
      </c>
      <c r="C225" s="14">
        <f t="shared" si="15"/>
        <v>5</v>
      </c>
      <c r="D225" s="14">
        <v>15.3</v>
      </c>
      <c r="E225" s="16">
        <v>219.5</v>
      </c>
      <c r="F225" s="84">
        <f>LB!$K$19*Reporte!D225+LB!$L$19</f>
        <v>294.58835627705776</v>
      </c>
      <c r="G225" s="15">
        <f t="shared" si="16"/>
        <v>75.088356277057756</v>
      </c>
      <c r="H225" s="85">
        <f t="shared" si="17"/>
        <v>0.25489247852836999</v>
      </c>
      <c r="I225" s="3"/>
    </row>
    <row r="226" spans="2:9" x14ac:dyDescent="0.3">
      <c r="B226" s="13">
        <f t="shared" si="14"/>
        <v>10</v>
      </c>
      <c r="C226" s="14">
        <f t="shared" si="15"/>
        <v>6</v>
      </c>
      <c r="D226" s="14">
        <v>15.6</v>
      </c>
      <c r="E226" s="16">
        <v>230.8</v>
      </c>
      <c r="F226" s="84">
        <f>LB!$K$19*Reporte!D226+LB!$L$19</f>
        <v>298.48362206052127</v>
      </c>
      <c r="G226" s="15">
        <f t="shared" si="16"/>
        <v>67.683622060521259</v>
      </c>
      <c r="H226" s="85">
        <f t="shared" si="17"/>
        <v>0.22675824419873047</v>
      </c>
      <c r="I226" s="3"/>
    </row>
    <row r="227" spans="2:9" x14ac:dyDescent="0.3">
      <c r="B227" s="13">
        <f t="shared" si="14"/>
        <v>10</v>
      </c>
      <c r="C227" s="14">
        <f t="shared" si="15"/>
        <v>7</v>
      </c>
      <c r="D227" s="14">
        <v>13.6</v>
      </c>
      <c r="E227" s="16">
        <v>209.2</v>
      </c>
      <c r="F227" s="84">
        <f>LB!$K$19*Reporte!D227+LB!$L$19</f>
        <v>272.51518350409782</v>
      </c>
      <c r="G227" s="15">
        <f t="shared" si="16"/>
        <v>63.315183504097831</v>
      </c>
      <c r="H227" s="85">
        <f t="shared" si="17"/>
        <v>0.23233635164825875</v>
      </c>
      <c r="I227" s="3"/>
    </row>
    <row r="228" spans="2:9" x14ac:dyDescent="0.3">
      <c r="B228" s="13">
        <f t="shared" si="14"/>
        <v>10</v>
      </c>
      <c r="C228" s="14">
        <f t="shared" si="15"/>
        <v>8</v>
      </c>
      <c r="D228" s="14">
        <v>16.399999999999999</v>
      </c>
      <c r="E228" s="16">
        <v>241.2</v>
      </c>
      <c r="F228" s="84">
        <f>LB!$K$19*Reporte!D228+LB!$L$19</f>
        <v>308.8709974830906</v>
      </c>
      <c r="G228" s="15">
        <f t="shared" si="16"/>
        <v>67.670997483090616</v>
      </c>
      <c r="H228" s="85">
        <f t="shared" si="17"/>
        <v>0.21909145900561713</v>
      </c>
      <c r="I228" s="3"/>
    </row>
    <row r="229" spans="2:9" x14ac:dyDescent="0.3">
      <c r="B229" s="13">
        <f t="shared" si="14"/>
        <v>10</v>
      </c>
      <c r="C229" s="14">
        <f t="shared" si="15"/>
        <v>9</v>
      </c>
      <c r="D229" s="14">
        <v>16.2</v>
      </c>
      <c r="E229" s="16">
        <v>230.5</v>
      </c>
      <c r="F229" s="84">
        <f>LB!$K$19*Reporte!D229+LB!$L$19</f>
        <v>306.2741536274483</v>
      </c>
      <c r="G229" s="15">
        <f t="shared" si="16"/>
        <v>75.7741536274483</v>
      </c>
      <c r="H229" s="85">
        <f t="shared" si="17"/>
        <v>0.24740629507908113</v>
      </c>
      <c r="I229" s="3"/>
    </row>
    <row r="230" spans="2:9" x14ac:dyDescent="0.3">
      <c r="B230" s="13">
        <f t="shared" si="14"/>
        <v>10</v>
      </c>
      <c r="C230" s="14">
        <f t="shared" si="15"/>
        <v>10</v>
      </c>
      <c r="D230" s="14">
        <v>12.3</v>
      </c>
      <c r="E230" s="16">
        <v>187.2</v>
      </c>
      <c r="F230" s="84">
        <f>LB!$K$19*Reporte!D230+LB!$L$19</f>
        <v>255.63569844242258</v>
      </c>
      <c r="G230" s="15">
        <f t="shared" si="16"/>
        <v>68.435698442422591</v>
      </c>
      <c r="H230" s="85">
        <f t="shared" si="17"/>
        <v>0.26770790957365653</v>
      </c>
      <c r="I230" s="3"/>
    </row>
    <row r="231" spans="2:9" x14ac:dyDescent="0.3">
      <c r="B231" s="13">
        <f t="shared" si="14"/>
        <v>10</v>
      </c>
      <c r="C231" s="14">
        <f t="shared" si="15"/>
        <v>11</v>
      </c>
      <c r="D231" s="14">
        <v>13.2</v>
      </c>
      <c r="E231" s="16">
        <v>196.4</v>
      </c>
      <c r="F231" s="84">
        <f>LB!$K$19*Reporte!D231+LB!$L$19</f>
        <v>267.32149579281315</v>
      </c>
      <c r="G231" s="15">
        <f t="shared" si="16"/>
        <v>70.921495792813147</v>
      </c>
      <c r="H231" s="85">
        <f t="shared" si="17"/>
        <v>0.26530412596441805</v>
      </c>
      <c r="I231" s="3"/>
    </row>
    <row r="232" spans="2:9" x14ac:dyDescent="0.3">
      <c r="B232" s="13">
        <f t="shared" si="14"/>
        <v>10</v>
      </c>
      <c r="C232" s="14">
        <f t="shared" si="15"/>
        <v>12</v>
      </c>
      <c r="D232" s="14">
        <v>15.3</v>
      </c>
      <c r="E232" s="16">
        <v>225</v>
      </c>
      <c r="F232" s="84">
        <f>LB!$K$19*Reporte!D232+LB!$L$19</f>
        <v>294.58835627705776</v>
      </c>
      <c r="G232" s="15">
        <f t="shared" si="16"/>
        <v>69.588356277057756</v>
      </c>
      <c r="H232" s="85">
        <f t="shared" si="17"/>
        <v>0.23622235840037928</v>
      </c>
      <c r="I232" s="3"/>
    </row>
    <row r="233" spans="2:9" x14ac:dyDescent="0.3">
      <c r="B233" s="13">
        <f t="shared" si="14"/>
        <v>10</v>
      </c>
      <c r="C233" s="14">
        <f t="shared" si="15"/>
        <v>13</v>
      </c>
      <c r="D233" s="14">
        <v>16</v>
      </c>
      <c r="E233" s="16">
        <v>234.9</v>
      </c>
      <c r="F233" s="84">
        <f>LB!$K$19*Reporte!D233+LB!$L$19</f>
        <v>303.67730977180599</v>
      </c>
      <c r="G233" s="15">
        <f t="shared" si="16"/>
        <v>68.777309771805989</v>
      </c>
      <c r="H233" s="85">
        <f t="shared" si="17"/>
        <v>0.22648155643728443</v>
      </c>
      <c r="I233" s="3"/>
    </row>
    <row r="234" spans="2:9" x14ac:dyDescent="0.3">
      <c r="B234" s="13">
        <f t="shared" si="14"/>
        <v>10</v>
      </c>
      <c r="C234" s="14">
        <f t="shared" si="15"/>
        <v>14</v>
      </c>
      <c r="D234" s="14">
        <v>14.5</v>
      </c>
      <c r="E234" s="16">
        <v>217.6</v>
      </c>
      <c r="F234" s="84">
        <f>LB!$K$19*Reporte!D234+LB!$L$19</f>
        <v>284.20098085448836</v>
      </c>
      <c r="G234" s="15">
        <f t="shared" si="16"/>
        <v>66.60098085448837</v>
      </c>
      <c r="H234" s="85">
        <f t="shared" si="17"/>
        <v>0.23434465516003353</v>
      </c>
      <c r="I234" s="3"/>
    </row>
    <row r="235" spans="2:9" x14ac:dyDescent="0.3">
      <c r="B235" s="13">
        <f t="shared" si="14"/>
        <v>10</v>
      </c>
      <c r="C235" s="14">
        <f t="shared" si="15"/>
        <v>15</v>
      </c>
      <c r="D235" s="14">
        <v>14.6</v>
      </c>
      <c r="E235" s="16">
        <v>214.2</v>
      </c>
      <c r="F235" s="84">
        <f>LB!$K$19*Reporte!D235+LB!$L$19</f>
        <v>285.49940278230952</v>
      </c>
      <c r="G235" s="15">
        <f t="shared" si="16"/>
        <v>71.299402782309528</v>
      </c>
      <c r="H235" s="85">
        <f t="shared" si="17"/>
        <v>0.24973573355133993</v>
      </c>
      <c r="I235" s="3"/>
    </row>
    <row r="236" spans="2:9" x14ac:dyDescent="0.3">
      <c r="B236" s="13">
        <f t="shared" si="14"/>
        <v>10</v>
      </c>
      <c r="C236" s="14">
        <f t="shared" si="15"/>
        <v>16</v>
      </c>
      <c r="D236" s="14">
        <v>16.7</v>
      </c>
      <c r="E236" s="16">
        <v>248.4</v>
      </c>
      <c r="F236" s="84">
        <f>LB!$K$19*Reporte!D236+LB!$L$19</f>
        <v>312.76626326655418</v>
      </c>
      <c r="G236" s="15">
        <f t="shared" si="16"/>
        <v>64.366263266554171</v>
      </c>
      <c r="H236" s="85">
        <f t="shared" si="17"/>
        <v>0.20579669493220951</v>
      </c>
      <c r="I236" s="3"/>
    </row>
    <row r="237" spans="2:9" x14ac:dyDescent="0.3">
      <c r="B237" s="13">
        <f t="shared" si="14"/>
        <v>10</v>
      </c>
      <c r="C237" s="14">
        <f t="shared" si="15"/>
        <v>17</v>
      </c>
      <c r="D237" s="14">
        <v>16.8</v>
      </c>
      <c r="E237" s="16">
        <v>253.8</v>
      </c>
      <c r="F237" s="84">
        <f>LB!$K$19*Reporte!D237+LB!$L$19</f>
        <v>314.06468519437533</v>
      </c>
      <c r="G237" s="15">
        <f t="shared" si="16"/>
        <v>60.264685194375318</v>
      </c>
      <c r="H237" s="85">
        <f t="shared" si="17"/>
        <v>0.19188621973552158</v>
      </c>
      <c r="I237" s="3"/>
    </row>
    <row r="238" spans="2:9" x14ac:dyDescent="0.3">
      <c r="B238" s="13">
        <f t="shared" si="14"/>
        <v>10</v>
      </c>
      <c r="C238" s="14">
        <f t="shared" si="15"/>
        <v>18</v>
      </c>
      <c r="D238" s="14">
        <v>15.2</v>
      </c>
      <c r="E238" s="16">
        <v>228.2</v>
      </c>
      <c r="F238" s="84">
        <f>LB!$K$19*Reporte!D238+LB!$L$19</f>
        <v>293.28993434923655</v>
      </c>
      <c r="G238" s="15">
        <f t="shared" si="16"/>
        <v>65.089934349236557</v>
      </c>
      <c r="H238" s="85">
        <f t="shared" si="17"/>
        <v>0.221930338297019</v>
      </c>
      <c r="I238" s="3"/>
    </row>
    <row r="239" spans="2:9" x14ac:dyDescent="0.3">
      <c r="B239" s="13">
        <f t="shared" si="14"/>
        <v>10</v>
      </c>
      <c r="C239" s="14">
        <f t="shared" si="15"/>
        <v>19</v>
      </c>
      <c r="D239" s="14">
        <v>15.4</v>
      </c>
      <c r="E239" s="16">
        <v>235.6</v>
      </c>
      <c r="F239" s="84">
        <f>LB!$K$19*Reporte!D239+LB!$L$19</f>
        <v>295.88677820487896</v>
      </c>
      <c r="G239" s="15">
        <f t="shared" si="16"/>
        <v>60.286778204878971</v>
      </c>
      <c r="H239" s="85">
        <f t="shared" si="17"/>
        <v>0.20374948340251617</v>
      </c>
      <c r="I239" s="3"/>
    </row>
    <row r="240" spans="2:9" x14ac:dyDescent="0.3">
      <c r="B240" s="13">
        <f t="shared" si="14"/>
        <v>10</v>
      </c>
      <c r="C240" s="14">
        <f t="shared" si="15"/>
        <v>20</v>
      </c>
      <c r="D240" s="14">
        <v>13.4</v>
      </c>
      <c r="E240" s="16">
        <v>207.2</v>
      </c>
      <c r="F240" s="84">
        <f>LB!$K$19*Reporte!D240+LB!$L$19</f>
        <v>269.91833964845546</v>
      </c>
      <c r="G240" s="15">
        <f t="shared" si="16"/>
        <v>62.718339648455469</v>
      </c>
      <c r="H240" s="85">
        <f t="shared" si="17"/>
        <v>0.23236042326779466</v>
      </c>
      <c r="I240" s="3"/>
    </row>
    <row r="241" spans="2:9" x14ac:dyDescent="0.3">
      <c r="B241" s="13">
        <f t="shared" si="14"/>
        <v>10</v>
      </c>
      <c r="C241" s="14">
        <f t="shared" si="15"/>
        <v>21</v>
      </c>
      <c r="D241" s="14">
        <v>15.8</v>
      </c>
      <c r="E241" s="16">
        <v>226.6</v>
      </c>
      <c r="F241" s="84">
        <f>LB!$K$19*Reporte!D241+LB!$L$19</f>
        <v>301.08046591616363</v>
      </c>
      <c r="G241" s="15">
        <f t="shared" si="16"/>
        <v>74.480465916163638</v>
      </c>
      <c r="H241" s="85">
        <f t="shared" si="17"/>
        <v>0.24737727733191051</v>
      </c>
      <c r="I241" s="3"/>
    </row>
    <row r="242" spans="2:9" x14ac:dyDescent="0.3">
      <c r="B242" s="13">
        <f t="shared" si="14"/>
        <v>10</v>
      </c>
      <c r="C242" s="14">
        <f t="shared" si="15"/>
        <v>22</v>
      </c>
      <c r="D242" s="14">
        <v>14.2</v>
      </c>
      <c r="E242" s="16">
        <v>216.7</v>
      </c>
      <c r="F242" s="84">
        <f>LB!$K$19*Reporte!D242+LB!$L$19</f>
        <v>280.30571507102485</v>
      </c>
      <c r="G242" s="15">
        <f t="shared" si="16"/>
        <v>63.605715071024861</v>
      </c>
      <c r="H242" s="85">
        <f t="shared" si="17"/>
        <v>0.22691551278185043</v>
      </c>
      <c r="I242" s="3"/>
    </row>
    <row r="243" spans="2:9" x14ac:dyDescent="0.3">
      <c r="B243" s="13">
        <f t="shared" si="14"/>
        <v>10</v>
      </c>
      <c r="C243" s="14">
        <f t="shared" si="15"/>
        <v>23</v>
      </c>
      <c r="D243" s="14">
        <v>16.2</v>
      </c>
      <c r="E243" s="16">
        <v>239.3</v>
      </c>
      <c r="F243" s="84">
        <f>LB!$K$19*Reporte!D243+LB!$L$19</f>
        <v>306.2741536274483</v>
      </c>
      <c r="G243" s="15">
        <f t="shared" si="16"/>
        <v>66.974153627448288</v>
      </c>
      <c r="H243" s="85">
        <f t="shared" si="17"/>
        <v>0.21867386729901997</v>
      </c>
      <c r="I243" s="3"/>
    </row>
    <row r="244" spans="2:9" x14ac:dyDescent="0.3">
      <c r="B244" s="13">
        <f t="shared" si="14"/>
        <v>10</v>
      </c>
      <c r="C244" s="14">
        <f t="shared" si="15"/>
        <v>24</v>
      </c>
      <c r="D244" s="14">
        <v>15.6</v>
      </c>
      <c r="E244" s="16">
        <v>228</v>
      </c>
      <c r="F244" s="84">
        <f>LB!$K$19*Reporte!D244+LB!$L$19</f>
        <v>298.48362206052127</v>
      </c>
      <c r="G244" s="15">
        <f t="shared" si="16"/>
        <v>70.48362206052127</v>
      </c>
      <c r="H244" s="85">
        <f t="shared" si="17"/>
        <v>0.23613899340255876</v>
      </c>
      <c r="I244" s="3"/>
    </row>
    <row r="245" spans="2:9" x14ac:dyDescent="0.3">
      <c r="B245" s="13">
        <f t="shared" si="14"/>
        <v>11</v>
      </c>
      <c r="C245" s="14">
        <f t="shared" si="15"/>
        <v>1</v>
      </c>
      <c r="D245" s="14">
        <v>14.4</v>
      </c>
      <c r="E245" s="16">
        <v>215.9</v>
      </c>
      <c r="F245" s="84">
        <f>LB!$K$19*Reporte!D245+LB!$L$19</f>
        <v>282.90255892666721</v>
      </c>
      <c r="G245" s="15">
        <f t="shared" si="16"/>
        <v>67.002558926667206</v>
      </c>
      <c r="H245" s="85">
        <f t="shared" si="17"/>
        <v>0.23683970615492142</v>
      </c>
      <c r="I245" s="3"/>
    </row>
    <row r="246" spans="2:9" x14ac:dyDescent="0.3">
      <c r="B246" s="13">
        <f t="shared" si="14"/>
        <v>11</v>
      </c>
      <c r="C246" s="14">
        <f t="shared" si="15"/>
        <v>2</v>
      </c>
      <c r="D246" s="14">
        <v>14.6</v>
      </c>
      <c r="E246" s="16">
        <v>217</v>
      </c>
      <c r="F246" s="84">
        <f>LB!$K$19*Reporte!D246+LB!$L$19</f>
        <v>285.49940278230952</v>
      </c>
      <c r="G246" s="15">
        <f t="shared" si="16"/>
        <v>68.499402782309517</v>
      </c>
      <c r="H246" s="85">
        <f t="shared" si="17"/>
        <v>0.23992835751933125</v>
      </c>
      <c r="I246" s="3"/>
    </row>
    <row r="247" spans="2:9" x14ac:dyDescent="0.3">
      <c r="B247" s="13">
        <f t="shared" si="14"/>
        <v>11</v>
      </c>
      <c r="C247" s="14">
        <f t="shared" si="15"/>
        <v>3</v>
      </c>
      <c r="D247" s="14">
        <v>15.2</v>
      </c>
      <c r="E247" s="16">
        <v>230.6</v>
      </c>
      <c r="F247" s="84">
        <f>LB!$K$19*Reporte!D247+LB!$L$19</f>
        <v>293.28993434923655</v>
      </c>
      <c r="G247" s="15">
        <f t="shared" si="16"/>
        <v>62.689934349236552</v>
      </c>
      <c r="H247" s="85">
        <f t="shared" si="17"/>
        <v>0.21374730942722425</v>
      </c>
      <c r="I247" s="3"/>
    </row>
    <row r="248" spans="2:9" x14ac:dyDescent="0.3">
      <c r="B248" s="13">
        <f t="shared" si="14"/>
        <v>11</v>
      </c>
      <c r="C248" s="14">
        <f t="shared" si="15"/>
        <v>4</v>
      </c>
      <c r="D248" s="14">
        <v>15.2</v>
      </c>
      <c r="E248" s="16">
        <v>227.1</v>
      </c>
      <c r="F248" s="84">
        <f>LB!$K$19*Reporte!D248+LB!$L$19</f>
        <v>293.28993434923655</v>
      </c>
      <c r="G248" s="15">
        <f t="shared" si="16"/>
        <v>66.189934349236552</v>
      </c>
      <c r="H248" s="85">
        <f t="shared" si="17"/>
        <v>0.22568089319567489</v>
      </c>
      <c r="I248" s="3"/>
    </row>
    <row r="249" spans="2:9" x14ac:dyDescent="0.3">
      <c r="B249" s="13">
        <f t="shared" si="14"/>
        <v>11</v>
      </c>
      <c r="C249" s="14">
        <f t="shared" si="15"/>
        <v>5</v>
      </c>
      <c r="D249" s="14">
        <v>12.8</v>
      </c>
      <c r="E249" s="16">
        <v>196.4</v>
      </c>
      <c r="F249" s="84">
        <f>LB!$K$19*Reporte!D249+LB!$L$19</f>
        <v>262.12780808152843</v>
      </c>
      <c r="G249" s="15">
        <f t="shared" si="16"/>
        <v>65.727808081528423</v>
      </c>
      <c r="H249" s="85">
        <f t="shared" si="17"/>
        <v>0.25074717773203747</v>
      </c>
      <c r="I249" s="3"/>
    </row>
    <row r="250" spans="2:9" x14ac:dyDescent="0.3">
      <c r="B250" s="13">
        <f t="shared" si="14"/>
        <v>11</v>
      </c>
      <c r="C250" s="14">
        <f t="shared" si="15"/>
        <v>6</v>
      </c>
      <c r="D250" s="14">
        <v>14.1</v>
      </c>
      <c r="E250" s="16">
        <v>213.8</v>
      </c>
      <c r="F250" s="84">
        <f>LB!$K$19*Reporte!D250+LB!$L$19</f>
        <v>279.0072931432037</v>
      </c>
      <c r="G250" s="15">
        <f t="shared" si="16"/>
        <v>65.207293143203685</v>
      </c>
      <c r="H250" s="85">
        <f t="shared" si="17"/>
        <v>0.23371178727480538</v>
      </c>
      <c r="I250" s="3"/>
    </row>
    <row r="251" spans="2:9" x14ac:dyDescent="0.3">
      <c r="B251" s="13">
        <f t="shared" si="14"/>
        <v>11</v>
      </c>
      <c r="C251" s="14">
        <f t="shared" si="15"/>
        <v>7</v>
      </c>
      <c r="D251" s="14">
        <v>13.5</v>
      </c>
      <c r="E251" s="16">
        <v>209.4</v>
      </c>
      <c r="F251" s="84">
        <f>LB!$K$19*Reporte!D251+LB!$L$19</f>
        <v>271.21676157627667</v>
      </c>
      <c r="G251" s="15">
        <f t="shared" si="16"/>
        <v>61.816761576276662</v>
      </c>
      <c r="H251" s="85">
        <f t="shared" si="17"/>
        <v>0.22792382453431587</v>
      </c>
      <c r="I251" s="3"/>
    </row>
    <row r="252" spans="2:9" x14ac:dyDescent="0.3">
      <c r="B252" s="13">
        <f t="shared" si="14"/>
        <v>11</v>
      </c>
      <c r="C252" s="14">
        <f t="shared" si="15"/>
        <v>8</v>
      </c>
      <c r="D252" s="14">
        <v>15</v>
      </c>
      <c r="E252" s="16">
        <v>225.9</v>
      </c>
      <c r="F252" s="84">
        <f>LB!$K$19*Reporte!D252+LB!$L$19</f>
        <v>290.69309049359424</v>
      </c>
      <c r="G252" s="15">
        <f t="shared" si="16"/>
        <v>64.793090493594235</v>
      </c>
      <c r="H252" s="85">
        <f t="shared" si="17"/>
        <v>0.22289174601149325</v>
      </c>
      <c r="I252" s="3"/>
    </row>
    <row r="253" spans="2:9" x14ac:dyDescent="0.3">
      <c r="B253" s="13">
        <f t="shared" si="14"/>
        <v>11</v>
      </c>
      <c r="C253" s="14">
        <f t="shared" si="15"/>
        <v>9</v>
      </c>
      <c r="D253" s="14">
        <v>14.8</v>
      </c>
      <c r="E253" s="16">
        <v>223.2</v>
      </c>
      <c r="F253" s="84">
        <f>LB!$K$19*Reporte!D253+LB!$L$19</f>
        <v>288.09624663795194</v>
      </c>
      <c r="G253" s="15">
        <f t="shared" si="16"/>
        <v>64.896246637951947</v>
      </c>
      <c r="H253" s="85">
        <f t="shared" si="17"/>
        <v>0.22525891050398342</v>
      </c>
      <c r="I253" s="3"/>
    </row>
    <row r="254" spans="2:9" x14ac:dyDescent="0.3">
      <c r="B254" s="13">
        <f t="shared" si="14"/>
        <v>11</v>
      </c>
      <c r="C254" s="14">
        <f t="shared" si="15"/>
        <v>10</v>
      </c>
      <c r="D254" s="14">
        <v>16</v>
      </c>
      <c r="E254" s="16">
        <v>238.6</v>
      </c>
      <c r="F254" s="84">
        <f>LB!$K$19*Reporte!D254+LB!$L$19</f>
        <v>303.67730977180599</v>
      </c>
      <c r="G254" s="15">
        <f t="shared" si="16"/>
        <v>65.077309771806</v>
      </c>
      <c r="H254" s="85">
        <f t="shared" si="17"/>
        <v>0.21429757073621147</v>
      </c>
      <c r="I254" s="3"/>
    </row>
    <row r="255" spans="2:9" x14ac:dyDescent="0.3">
      <c r="B255" s="13">
        <f t="shared" si="14"/>
        <v>11</v>
      </c>
      <c r="C255" s="14">
        <f t="shared" si="15"/>
        <v>11</v>
      </c>
      <c r="D255" s="14">
        <v>16.5</v>
      </c>
      <c r="E255" s="16">
        <v>243</v>
      </c>
      <c r="F255" s="84">
        <f>LB!$K$19*Reporte!D255+LB!$L$19</f>
        <v>310.16941941091181</v>
      </c>
      <c r="G255" s="15">
        <f t="shared" si="16"/>
        <v>67.169419410911814</v>
      </c>
      <c r="H255" s="85">
        <f t="shared" si="17"/>
        <v>0.21655719489846259</v>
      </c>
      <c r="I255" s="3"/>
    </row>
    <row r="256" spans="2:9" x14ac:dyDescent="0.3">
      <c r="B256" s="13">
        <f t="shared" si="14"/>
        <v>11</v>
      </c>
      <c r="C256" s="14">
        <f t="shared" si="15"/>
        <v>12</v>
      </c>
      <c r="D256" s="14">
        <v>15.6</v>
      </c>
      <c r="E256" s="16">
        <v>234.2</v>
      </c>
      <c r="F256" s="84">
        <f>LB!$K$19*Reporte!D256+LB!$L$19</f>
        <v>298.48362206052127</v>
      </c>
      <c r="G256" s="15">
        <f t="shared" si="16"/>
        <v>64.283622060521282</v>
      </c>
      <c r="H256" s="85">
        <f t="shared" si="17"/>
        <v>0.21536733445122486</v>
      </c>
      <c r="I256" s="3"/>
    </row>
    <row r="257" spans="2:9" x14ac:dyDescent="0.3">
      <c r="B257" s="13">
        <f t="shared" si="14"/>
        <v>11</v>
      </c>
      <c r="C257" s="14">
        <f t="shared" si="15"/>
        <v>13</v>
      </c>
      <c r="D257" s="14">
        <v>16.100000000000001</v>
      </c>
      <c r="E257" s="16">
        <v>233.4</v>
      </c>
      <c r="F257" s="84">
        <f>LB!$K$19*Reporte!D257+LB!$L$19</f>
        <v>304.97573169962715</v>
      </c>
      <c r="G257" s="15">
        <f t="shared" si="16"/>
        <v>71.575731699627141</v>
      </c>
      <c r="H257" s="85">
        <f t="shared" si="17"/>
        <v>0.23469320427804599</v>
      </c>
      <c r="I257" s="3"/>
    </row>
    <row r="258" spans="2:9" x14ac:dyDescent="0.3">
      <c r="B258" s="13">
        <f t="shared" si="14"/>
        <v>11</v>
      </c>
      <c r="C258" s="14">
        <f t="shared" si="15"/>
        <v>14</v>
      </c>
      <c r="D258" s="14">
        <v>13.6</v>
      </c>
      <c r="E258" s="16">
        <v>205.3</v>
      </c>
      <c r="F258" s="84">
        <f>LB!$K$19*Reporte!D258+LB!$L$19</f>
        <v>272.51518350409782</v>
      </c>
      <c r="G258" s="15">
        <f t="shared" si="16"/>
        <v>67.215183504097809</v>
      </c>
      <c r="H258" s="85">
        <f t="shared" si="17"/>
        <v>0.24664748084793262</v>
      </c>
      <c r="I258" s="3"/>
    </row>
    <row r="259" spans="2:9" x14ac:dyDescent="0.3">
      <c r="B259" s="13">
        <f t="shared" si="14"/>
        <v>11</v>
      </c>
      <c r="C259" s="14">
        <f t="shared" si="15"/>
        <v>15</v>
      </c>
      <c r="D259" s="14">
        <v>14.7</v>
      </c>
      <c r="E259" s="16">
        <v>223.2</v>
      </c>
      <c r="F259" s="84">
        <f>LB!$K$19*Reporte!D259+LB!$L$19</f>
        <v>286.79782471013073</v>
      </c>
      <c r="G259" s="15">
        <f t="shared" si="16"/>
        <v>63.597824710130737</v>
      </c>
      <c r="H259" s="85">
        <f t="shared" si="17"/>
        <v>0.22175141939939627</v>
      </c>
      <c r="I259" s="3"/>
    </row>
    <row r="260" spans="2:9" x14ac:dyDescent="0.3">
      <c r="B260" s="13">
        <f t="shared" si="14"/>
        <v>11</v>
      </c>
      <c r="C260" s="14">
        <f t="shared" si="15"/>
        <v>16</v>
      </c>
      <c r="D260" s="14">
        <v>16.100000000000001</v>
      </c>
      <c r="E260" s="16">
        <v>233.4</v>
      </c>
      <c r="F260" s="84">
        <f>LB!$K$19*Reporte!D260+LB!$L$19</f>
        <v>304.97573169962715</v>
      </c>
      <c r="G260" s="15">
        <f t="shared" si="16"/>
        <v>71.575731699627141</v>
      </c>
      <c r="H260" s="85">
        <f t="shared" si="17"/>
        <v>0.23469320427804599</v>
      </c>
      <c r="I260" s="3"/>
    </row>
    <row r="261" spans="2:9" x14ac:dyDescent="0.3">
      <c r="B261" s="13">
        <f t="shared" si="14"/>
        <v>11</v>
      </c>
      <c r="C261" s="14">
        <f t="shared" si="15"/>
        <v>17</v>
      </c>
      <c r="D261" s="14">
        <v>15.4</v>
      </c>
      <c r="E261" s="16">
        <v>228.6</v>
      </c>
      <c r="F261" s="84">
        <f>LB!$K$19*Reporte!D261+LB!$L$19</f>
        <v>295.88677820487896</v>
      </c>
      <c r="G261" s="15">
        <f t="shared" si="16"/>
        <v>67.286778204878971</v>
      </c>
      <c r="H261" s="85">
        <f t="shared" si="17"/>
        <v>0.22740718126407131</v>
      </c>
      <c r="I261" s="3"/>
    </row>
    <row r="262" spans="2:9" x14ac:dyDescent="0.3">
      <c r="B262" s="13">
        <f t="shared" ref="B262:B325" si="18">INT((ROW(258:258)-1)/24)+1</f>
        <v>11</v>
      </c>
      <c r="C262" s="14">
        <f t="shared" ref="C262:C325" si="19">MOD(ROW(258:258)-1,24)+1</f>
        <v>18</v>
      </c>
      <c r="D262" s="14">
        <v>14.4</v>
      </c>
      <c r="E262" s="16">
        <v>219</v>
      </c>
      <c r="F262" s="84">
        <f>LB!$K$19*Reporte!D262+LB!$L$19</f>
        <v>282.90255892666721</v>
      </c>
      <c r="G262" s="15">
        <f t="shared" ref="G262:G325" si="20">F262-E262</f>
        <v>63.902558926667211</v>
      </c>
      <c r="H262" s="85">
        <f t="shared" ref="H262:H325" si="21">G262/F262</f>
        <v>0.22588186960596479</v>
      </c>
      <c r="I262" s="3"/>
    </row>
    <row r="263" spans="2:9" x14ac:dyDescent="0.3">
      <c r="B263" s="13">
        <f t="shared" si="18"/>
        <v>11</v>
      </c>
      <c r="C263" s="14">
        <f t="shared" si="19"/>
        <v>19</v>
      </c>
      <c r="D263" s="14">
        <v>16.600000000000001</v>
      </c>
      <c r="E263" s="16">
        <v>246.7</v>
      </c>
      <c r="F263" s="84">
        <f>LB!$K$19*Reporte!D263+LB!$L$19</f>
        <v>311.46784133873302</v>
      </c>
      <c r="G263" s="15">
        <f t="shared" si="20"/>
        <v>64.767841338733035</v>
      </c>
      <c r="H263" s="85">
        <f t="shared" si="21"/>
        <v>0.20794391183485156</v>
      </c>
      <c r="I263" s="3"/>
    </row>
    <row r="264" spans="2:9" x14ac:dyDescent="0.3">
      <c r="B264" s="13">
        <f t="shared" si="18"/>
        <v>11</v>
      </c>
      <c r="C264" s="14">
        <f t="shared" si="19"/>
        <v>20</v>
      </c>
      <c r="D264" s="14">
        <v>15.3</v>
      </c>
      <c r="E264" s="16">
        <v>224.2</v>
      </c>
      <c r="F264" s="84">
        <f>LB!$K$19*Reporte!D264+LB!$L$19</f>
        <v>294.58835627705776</v>
      </c>
      <c r="G264" s="15">
        <f t="shared" si="20"/>
        <v>70.388356277057767</v>
      </c>
      <c r="H264" s="85">
        <f t="shared" si="21"/>
        <v>0.23893801223717795</v>
      </c>
      <c r="I264" s="3"/>
    </row>
    <row r="265" spans="2:9" x14ac:dyDescent="0.3">
      <c r="B265" s="13">
        <f t="shared" si="18"/>
        <v>11</v>
      </c>
      <c r="C265" s="14">
        <f t="shared" si="19"/>
        <v>21</v>
      </c>
      <c r="D265" s="14">
        <v>14.9</v>
      </c>
      <c r="E265" s="16">
        <v>226.5</v>
      </c>
      <c r="F265" s="84">
        <f>LB!$K$19*Reporte!D265+LB!$L$19</f>
        <v>289.39466856577303</v>
      </c>
      <c r="G265" s="15">
        <f t="shared" si="20"/>
        <v>62.894668565773031</v>
      </c>
      <c r="H265" s="85">
        <f t="shared" si="21"/>
        <v>0.21733181498289578</v>
      </c>
      <c r="I265" s="3"/>
    </row>
    <row r="266" spans="2:9" x14ac:dyDescent="0.3">
      <c r="B266" s="13">
        <f t="shared" si="18"/>
        <v>11</v>
      </c>
      <c r="C266" s="14">
        <f t="shared" si="19"/>
        <v>22</v>
      </c>
      <c r="D266" s="14">
        <v>15.4</v>
      </c>
      <c r="E266" s="16">
        <v>229.3</v>
      </c>
      <c r="F266" s="84">
        <f>LB!$K$19*Reporte!D266+LB!$L$19</f>
        <v>295.88677820487896</v>
      </c>
      <c r="G266" s="15">
        <f t="shared" si="20"/>
        <v>66.586778204878954</v>
      </c>
      <c r="H266" s="85">
        <f t="shared" si="21"/>
        <v>0.22504141147791573</v>
      </c>
      <c r="I266" s="3"/>
    </row>
    <row r="267" spans="2:9" x14ac:dyDescent="0.3">
      <c r="B267" s="13">
        <f t="shared" si="18"/>
        <v>11</v>
      </c>
      <c r="C267" s="14">
        <f t="shared" si="19"/>
        <v>23</v>
      </c>
      <c r="D267" s="14">
        <v>12.2</v>
      </c>
      <c r="E267" s="16">
        <v>194</v>
      </c>
      <c r="F267" s="84">
        <f>LB!$K$19*Reporte!D267+LB!$L$19</f>
        <v>254.33727651460137</v>
      </c>
      <c r="G267" s="15">
        <f t="shared" si="20"/>
        <v>60.337276514601371</v>
      </c>
      <c r="H267" s="85">
        <f t="shared" si="21"/>
        <v>0.23723332002864095</v>
      </c>
      <c r="I267" s="3"/>
    </row>
    <row r="268" spans="2:9" x14ac:dyDescent="0.3">
      <c r="B268" s="13">
        <f t="shared" si="18"/>
        <v>11</v>
      </c>
      <c r="C268" s="14">
        <f t="shared" si="19"/>
        <v>24</v>
      </c>
      <c r="D268" s="14">
        <v>14.7</v>
      </c>
      <c r="E268" s="16">
        <v>221.9</v>
      </c>
      <c r="F268" s="84">
        <f>LB!$K$19*Reporte!D268+LB!$L$19</f>
        <v>286.79782471013073</v>
      </c>
      <c r="G268" s="15">
        <f t="shared" si="20"/>
        <v>64.89782471013072</v>
      </c>
      <c r="H268" s="85">
        <f t="shared" si="21"/>
        <v>0.22628422923264346</v>
      </c>
      <c r="I268" s="3"/>
    </row>
    <row r="269" spans="2:9" x14ac:dyDescent="0.3">
      <c r="B269" s="13">
        <f t="shared" si="18"/>
        <v>12</v>
      </c>
      <c r="C269" s="14">
        <f t="shared" si="19"/>
        <v>1</v>
      </c>
      <c r="D269" s="14">
        <v>16.3</v>
      </c>
      <c r="E269" s="16">
        <v>238.9</v>
      </c>
      <c r="F269" s="84">
        <f>LB!$K$19*Reporte!D269+LB!$L$19</f>
        <v>307.57257555526951</v>
      </c>
      <c r="G269" s="15">
        <f t="shared" si="20"/>
        <v>68.672575555269503</v>
      </c>
      <c r="H269" s="85">
        <f t="shared" si="21"/>
        <v>0.22327275255699552</v>
      </c>
      <c r="I269" s="3"/>
    </row>
    <row r="270" spans="2:9" x14ac:dyDescent="0.3">
      <c r="B270" s="13">
        <f t="shared" si="18"/>
        <v>12</v>
      </c>
      <c r="C270" s="14">
        <f t="shared" si="19"/>
        <v>2</v>
      </c>
      <c r="D270" s="14">
        <v>14.1</v>
      </c>
      <c r="E270" s="16">
        <v>208.1</v>
      </c>
      <c r="F270" s="84">
        <f>LB!$K$19*Reporte!D270+LB!$L$19</f>
        <v>279.0072931432037</v>
      </c>
      <c r="G270" s="15">
        <f t="shared" si="20"/>
        <v>70.907293143203702</v>
      </c>
      <c r="H270" s="85">
        <f t="shared" si="21"/>
        <v>0.25414136076654353</v>
      </c>
      <c r="I270" s="3"/>
    </row>
    <row r="271" spans="2:9" x14ac:dyDescent="0.3">
      <c r="B271" s="13">
        <f t="shared" si="18"/>
        <v>12</v>
      </c>
      <c r="C271" s="14">
        <f t="shared" si="19"/>
        <v>3</v>
      </c>
      <c r="D271" s="14">
        <v>15.2</v>
      </c>
      <c r="E271" s="16">
        <v>225.7</v>
      </c>
      <c r="F271" s="84">
        <f>LB!$K$19*Reporte!D271+LB!$L$19</f>
        <v>293.28993434923655</v>
      </c>
      <c r="G271" s="15">
        <f t="shared" si="20"/>
        <v>67.589934349236557</v>
      </c>
      <c r="H271" s="85">
        <f t="shared" si="21"/>
        <v>0.23045432670305516</v>
      </c>
      <c r="I271" s="3"/>
    </row>
    <row r="272" spans="2:9" x14ac:dyDescent="0.3">
      <c r="B272" s="13">
        <f t="shared" si="18"/>
        <v>12</v>
      </c>
      <c r="C272" s="14">
        <f t="shared" si="19"/>
        <v>4</v>
      </c>
      <c r="D272" s="14">
        <v>14.7</v>
      </c>
      <c r="E272" s="16">
        <v>216.5</v>
      </c>
      <c r="F272" s="84">
        <f>LB!$K$19*Reporte!D272+LB!$L$19</f>
        <v>286.79782471013073</v>
      </c>
      <c r="G272" s="15">
        <f t="shared" si="20"/>
        <v>70.297824710130726</v>
      </c>
      <c r="H272" s="85">
        <f t="shared" si="21"/>
        <v>0.24511282392459358</v>
      </c>
      <c r="I272" s="3"/>
    </row>
    <row r="273" spans="2:9" x14ac:dyDescent="0.3">
      <c r="B273" s="13">
        <f t="shared" si="18"/>
        <v>12</v>
      </c>
      <c r="C273" s="14">
        <f t="shared" si="19"/>
        <v>5</v>
      </c>
      <c r="D273" s="14">
        <v>15.3</v>
      </c>
      <c r="E273" s="16">
        <v>225</v>
      </c>
      <c r="F273" s="84">
        <f>LB!$K$19*Reporte!D273+LB!$L$19</f>
        <v>294.58835627705776</v>
      </c>
      <c r="G273" s="15">
        <f t="shared" si="20"/>
        <v>69.588356277057756</v>
      </c>
      <c r="H273" s="85">
        <f t="shared" si="21"/>
        <v>0.23622235840037928</v>
      </c>
      <c r="I273" s="3"/>
    </row>
    <row r="274" spans="2:9" x14ac:dyDescent="0.3">
      <c r="B274" s="13">
        <f t="shared" si="18"/>
        <v>12</v>
      </c>
      <c r="C274" s="14">
        <f t="shared" si="19"/>
        <v>6</v>
      </c>
      <c r="D274" s="14">
        <v>17.7</v>
      </c>
      <c r="E274" s="16">
        <v>260.3</v>
      </c>
      <c r="F274" s="84">
        <f>LB!$K$19*Reporte!D274+LB!$L$19</f>
        <v>325.75048254476587</v>
      </c>
      <c r="G274" s="15">
        <f t="shared" si="20"/>
        <v>65.450482544765862</v>
      </c>
      <c r="H274" s="85">
        <f t="shared" si="21"/>
        <v>0.20092213535177622</v>
      </c>
      <c r="I274" s="3"/>
    </row>
    <row r="275" spans="2:9" x14ac:dyDescent="0.3">
      <c r="B275" s="13">
        <f t="shared" si="18"/>
        <v>12</v>
      </c>
      <c r="C275" s="14">
        <f t="shared" si="19"/>
        <v>7</v>
      </c>
      <c r="D275" s="14">
        <v>14</v>
      </c>
      <c r="E275" s="16">
        <v>208.5</v>
      </c>
      <c r="F275" s="84">
        <f>LB!$K$19*Reporte!D275+LB!$L$19</f>
        <v>277.70887121538249</v>
      </c>
      <c r="G275" s="15">
        <f t="shared" si="20"/>
        <v>69.208871215382487</v>
      </c>
      <c r="H275" s="85">
        <f t="shared" si="21"/>
        <v>0.24921375724330466</v>
      </c>
      <c r="I275" s="3"/>
    </row>
    <row r="276" spans="2:9" x14ac:dyDescent="0.3">
      <c r="B276" s="13">
        <f t="shared" si="18"/>
        <v>12</v>
      </c>
      <c r="C276" s="14">
        <f t="shared" si="19"/>
        <v>8</v>
      </c>
      <c r="D276" s="14">
        <v>15.8</v>
      </c>
      <c r="E276" s="16">
        <v>231.1</v>
      </c>
      <c r="F276" s="84">
        <f>LB!$K$19*Reporte!D276+LB!$L$19</f>
        <v>301.08046591616363</v>
      </c>
      <c r="G276" s="15">
        <f t="shared" si="20"/>
        <v>69.980465916163638</v>
      </c>
      <c r="H276" s="85">
        <f t="shared" si="21"/>
        <v>0.2324311067581841</v>
      </c>
      <c r="I276" s="3"/>
    </row>
    <row r="277" spans="2:9" x14ac:dyDescent="0.3">
      <c r="B277" s="13">
        <f t="shared" si="18"/>
        <v>12</v>
      </c>
      <c r="C277" s="14">
        <f t="shared" si="19"/>
        <v>9</v>
      </c>
      <c r="D277" s="14">
        <v>14.6</v>
      </c>
      <c r="E277" s="16">
        <v>216.1</v>
      </c>
      <c r="F277" s="84">
        <f>LB!$K$19*Reporte!D277+LB!$L$19</f>
        <v>285.49940278230952</v>
      </c>
      <c r="G277" s="15">
        <f t="shared" si="20"/>
        <v>69.399402782309522</v>
      </c>
      <c r="H277" s="85">
        <f t="shared" si="21"/>
        <v>0.24308072838676262</v>
      </c>
      <c r="I277" s="3"/>
    </row>
    <row r="278" spans="2:9" x14ac:dyDescent="0.3">
      <c r="B278" s="13">
        <f t="shared" si="18"/>
        <v>12</v>
      </c>
      <c r="C278" s="14">
        <f t="shared" si="19"/>
        <v>10</v>
      </c>
      <c r="D278" s="14">
        <v>14.6</v>
      </c>
      <c r="E278" s="16">
        <v>217.9</v>
      </c>
      <c r="F278" s="84">
        <f>LB!$K$19*Reporte!D278+LB!$L$19</f>
        <v>285.49940278230952</v>
      </c>
      <c r="G278" s="15">
        <f t="shared" si="20"/>
        <v>67.599402782309511</v>
      </c>
      <c r="H278" s="85">
        <f t="shared" si="21"/>
        <v>0.23677598665189989</v>
      </c>
      <c r="I278" s="3"/>
    </row>
    <row r="279" spans="2:9" x14ac:dyDescent="0.3">
      <c r="B279" s="13">
        <f t="shared" si="18"/>
        <v>12</v>
      </c>
      <c r="C279" s="14">
        <f t="shared" si="19"/>
        <v>11</v>
      </c>
      <c r="D279" s="14">
        <v>14</v>
      </c>
      <c r="E279" s="16">
        <v>215.3</v>
      </c>
      <c r="F279" s="84">
        <f>LB!$K$19*Reporte!D279+LB!$L$19</f>
        <v>277.70887121538249</v>
      </c>
      <c r="G279" s="15">
        <f t="shared" si="20"/>
        <v>62.408871215382476</v>
      </c>
      <c r="H279" s="85">
        <f t="shared" si="21"/>
        <v>0.22472768313900951</v>
      </c>
      <c r="I279" s="3"/>
    </row>
    <row r="280" spans="2:9" x14ac:dyDescent="0.3">
      <c r="B280" s="13">
        <f t="shared" si="18"/>
        <v>12</v>
      </c>
      <c r="C280" s="14">
        <f t="shared" si="19"/>
        <v>12</v>
      </c>
      <c r="D280" s="14">
        <v>14.7</v>
      </c>
      <c r="E280" s="16">
        <v>219.6</v>
      </c>
      <c r="F280" s="84">
        <f>LB!$K$19*Reporte!D280+LB!$L$19</f>
        <v>286.79782471013073</v>
      </c>
      <c r="G280" s="15">
        <f t="shared" si="20"/>
        <v>67.197824710130732</v>
      </c>
      <c r="H280" s="85">
        <f t="shared" si="21"/>
        <v>0.23430381586069632</v>
      </c>
      <c r="I280" s="3"/>
    </row>
    <row r="281" spans="2:9" x14ac:dyDescent="0.3">
      <c r="B281" s="13">
        <f t="shared" si="18"/>
        <v>12</v>
      </c>
      <c r="C281" s="14">
        <f t="shared" si="19"/>
        <v>13</v>
      </c>
      <c r="D281" s="14">
        <v>12.9</v>
      </c>
      <c r="E281" s="16">
        <v>194.5</v>
      </c>
      <c r="F281" s="84">
        <f>LB!$K$19*Reporte!D281+LB!$L$19</f>
        <v>263.42623000934964</v>
      </c>
      <c r="G281" s="15">
        <f t="shared" si="20"/>
        <v>68.926230009349638</v>
      </c>
      <c r="H281" s="85">
        <f t="shared" si="21"/>
        <v>0.26165287339420712</v>
      </c>
      <c r="I281" s="3"/>
    </row>
    <row r="282" spans="2:9" x14ac:dyDescent="0.3">
      <c r="B282" s="13">
        <f t="shared" si="18"/>
        <v>12</v>
      </c>
      <c r="C282" s="14">
        <f t="shared" si="19"/>
        <v>14</v>
      </c>
      <c r="D282" s="14">
        <v>14.6</v>
      </c>
      <c r="E282" s="16">
        <v>219.9</v>
      </c>
      <c r="F282" s="84">
        <f>LB!$K$19*Reporte!D282+LB!$L$19</f>
        <v>285.49940278230952</v>
      </c>
      <c r="G282" s="15">
        <f t="shared" si="20"/>
        <v>65.599402782309511</v>
      </c>
      <c r="H282" s="85">
        <f t="shared" si="21"/>
        <v>0.22977071805760801</v>
      </c>
      <c r="I282" s="3"/>
    </row>
    <row r="283" spans="2:9" x14ac:dyDescent="0.3">
      <c r="B283" s="13">
        <f t="shared" si="18"/>
        <v>12</v>
      </c>
      <c r="C283" s="14">
        <f t="shared" si="19"/>
        <v>15</v>
      </c>
      <c r="D283" s="14">
        <v>14.5</v>
      </c>
      <c r="E283" s="16">
        <v>221.9</v>
      </c>
      <c r="F283" s="84">
        <f>LB!$K$19*Reporte!D283+LB!$L$19</f>
        <v>284.20098085448836</v>
      </c>
      <c r="G283" s="15">
        <f t="shared" si="20"/>
        <v>62.300980854488358</v>
      </c>
      <c r="H283" s="85">
        <f t="shared" si="21"/>
        <v>0.21921451737137607</v>
      </c>
      <c r="I283" s="3"/>
    </row>
    <row r="284" spans="2:9" x14ac:dyDescent="0.3">
      <c r="B284" s="13">
        <f t="shared" si="18"/>
        <v>12</v>
      </c>
      <c r="C284" s="14">
        <f t="shared" si="19"/>
        <v>16</v>
      </c>
      <c r="D284" s="14">
        <v>12.8</v>
      </c>
      <c r="E284" s="16">
        <v>199.4</v>
      </c>
      <c r="F284" s="84">
        <f>LB!$K$19*Reporte!D284+LB!$L$19</f>
        <v>262.12780808152843</v>
      </c>
      <c r="G284" s="15">
        <f t="shared" si="20"/>
        <v>62.727808081528423</v>
      </c>
      <c r="H284" s="85">
        <f t="shared" si="21"/>
        <v>0.23930237902122339</v>
      </c>
      <c r="I284" s="3"/>
    </row>
    <row r="285" spans="2:9" x14ac:dyDescent="0.3">
      <c r="B285" s="13">
        <f t="shared" si="18"/>
        <v>12</v>
      </c>
      <c r="C285" s="14">
        <f t="shared" si="19"/>
        <v>17</v>
      </c>
      <c r="D285" s="14">
        <v>14.4</v>
      </c>
      <c r="E285" s="16">
        <v>219.9</v>
      </c>
      <c r="F285" s="84">
        <f>LB!$K$19*Reporte!D285+LB!$L$19</f>
        <v>282.90255892666721</v>
      </c>
      <c r="G285" s="15">
        <f t="shared" si="20"/>
        <v>63.002558926667206</v>
      </c>
      <c r="H285" s="85">
        <f t="shared" si="21"/>
        <v>0.2227005622207838</v>
      </c>
      <c r="I285" s="3"/>
    </row>
    <row r="286" spans="2:9" x14ac:dyDescent="0.3">
      <c r="B286" s="13">
        <f t="shared" si="18"/>
        <v>12</v>
      </c>
      <c r="C286" s="14">
        <f t="shared" si="19"/>
        <v>18</v>
      </c>
      <c r="D286" s="14">
        <v>16.100000000000001</v>
      </c>
      <c r="E286" s="16">
        <v>234.8</v>
      </c>
      <c r="F286" s="84">
        <f>LB!$K$19*Reporte!D286+LB!$L$19</f>
        <v>304.97573169962715</v>
      </c>
      <c r="G286" s="15">
        <f t="shared" si="20"/>
        <v>70.175731699627136</v>
      </c>
      <c r="H286" s="85">
        <f t="shared" si="21"/>
        <v>0.23010267508348412</v>
      </c>
      <c r="I286" s="3"/>
    </row>
    <row r="287" spans="2:9" x14ac:dyDescent="0.3">
      <c r="B287" s="13">
        <f t="shared" si="18"/>
        <v>12</v>
      </c>
      <c r="C287" s="14">
        <f t="shared" si="19"/>
        <v>19</v>
      </c>
      <c r="D287" s="14">
        <v>14.5</v>
      </c>
      <c r="E287" s="16">
        <v>216.1</v>
      </c>
      <c r="F287" s="84">
        <f>LB!$K$19*Reporte!D287+LB!$L$19</f>
        <v>284.20098085448836</v>
      </c>
      <c r="G287" s="15">
        <f t="shared" si="20"/>
        <v>68.10098085448837</v>
      </c>
      <c r="H287" s="85">
        <f t="shared" si="21"/>
        <v>0.23962261020258846</v>
      </c>
      <c r="I287" s="3"/>
    </row>
    <row r="288" spans="2:9" x14ac:dyDescent="0.3">
      <c r="B288" s="13">
        <f t="shared" si="18"/>
        <v>12</v>
      </c>
      <c r="C288" s="14">
        <f t="shared" si="19"/>
        <v>20</v>
      </c>
      <c r="D288" s="14">
        <v>14.7</v>
      </c>
      <c r="E288" s="16">
        <v>221.4</v>
      </c>
      <c r="F288" s="84">
        <f>LB!$K$19*Reporte!D288+LB!$L$19</f>
        <v>286.79782471013073</v>
      </c>
      <c r="G288" s="15">
        <f t="shared" si="20"/>
        <v>65.39782471013072</v>
      </c>
      <c r="H288" s="85">
        <f t="shared" si="21"/>
        <v>0.22802761763004625</v>
      </c>
      <c r="I288" s="3"/>
    </row>
    <row r="289" spans="2:9" x14ac:dyDescent="0.3">
      <c r="B289" s="13">
        <f t="shared" si="18"/>
        <v>12</v>
      </c>
      <c r="C289" s="14">
        <f t="shared" si="19"/>
        <v>21</v>
      </c>
      <c r="D289" s="14">
        <v>15.1</v>
      </c>
      <c r="E289" s="16">
        <v>218.8</v>
      </c>
      <c r="F289" s="84">
        <f>LB!$K$19*Reporte!D289+LB!$L$19</f>
        <v>291.99151242141539</v>
      </c>
      <c r="G289" s="15">
        <f t="shared" si="20"/>
        <v>73.191512421415382</v>
      </c>
      <c r="H289" s="85">
        <f t="shared" si="21"/>
        <v>0.25066315049521737</v>
      </c>
      <c r="I289" s="3"/>
    </row>
    <row r="290" spans="2:9" x14ac:dyDescent="0.3">
      <c r="B290" s="13">
        <f t="shared" si="18"/>
        <v>12</v>
      </c>
      <c r="C290" s="14">
        <f t="shared" si="19"/>
        <v>22</v>
      </c>
      <c r="D290" s="14">
        <v>13.6</v>
      </c>
      <c r="E290" s="16">
        <v>206.8</v>
      </c>
      <c r="F290" s="84">
        <f>LB!$K$19*Reporte!D290+LB!$L$19</f>
        <v>272.51518350409782</v>
      </c>
      <c r="G290" s="15">
        <f t="shared" si="20"/>
        <v>65.715183504097809</v>
      </c>
      <c r="H290" s="85">
        <f t="shared" si="21"/>
        <v>0.24114320038651954</v>
      </c>
      <c r="I290" s="3"/>
    </row>
    <row r="291" spans="2:9" x14ac:dyDescent="0.3">
      <c r="B291" s="13">
        <f t="shared" si="18"/>
        <v>12</v>
      </c>
      <c r="C291" s="14">
        <f t="shared" si="19"/>
        <v>23</v>
      </c>
      <c r="D291" s="14">
        <v>15.7</v>
      </c>
      <c r="E291" s="16">
        <v>229.8</v>
      </c>
      <c r="F291" s="84">
        <f>LB!$K$19*Reporte!D291+LB!$L$19</f>
        <v>299.78204398834248</v>
      </c>
      <c r="G291" s="15">
        <f t="shared" si="20"/>
        <v>69.982043988342468</v>
      </c>
      <c r="H291" s="85">
        <f t="shared" si="21"/>
        <v>0.23344308103744812</v>
      </c>
      <c r="I291" s="3"/>
    </row>
    <row r="292" spans="2:9" x14ac:dyDescent="0.3">
      <c r="B292" s="13">
        <f t="shared" si="18"/>
        <v>12</v>
      </c>
      <c r="C292" s="14">
        <f t="shared" si="19"/>
        <v>24</v>
      </c>
      <c r="D292" s="14">
        <v>15.5</v>
      </c>
      <c r="E292" s="16">
        <v>237.9</v>
      </c>
      <c r="F292" s="84">
        <f>LB!$K$19*Reporte!D292+LB!$L$19</f>
        <v>297.18520013270006</v>
      </c>
      <c r="G292" s="15">
        <f t="shared" si="20"/>
        <v>59.285200132700055</v>
      </c>
      <c r="H292" s="85">
        <f t="shared" si="21"/>
        <v>0.1994890731645716</v>
      </c>
      <c r="I292" s="3"/>
    </row>
    <row r="293" spans="2:9" x14ac:dyDescent="0.3">
      <c r="B293" s="13">
        <f t="shared" si="18"/>
        <v>13</v>
      </c>
      <c r="C293" s="14">
        <f t="shared" si="19"/>
        <v>1</v>
      </c>
      <c r="D293" s="14">
        <v>13.8</v>
      </c>
      <c r="E293" s="16">
        <v>208.2</v>
      </c>
      <c r="F293" s="84">
        <f>LB!$K$19*Reporte!D293+LB!$L$19</f>
        <v>275.11202735974018</v>
      </c>
      <c r="G293" s="15">
        <f t="shared" si="20"/>
        <v>66.912027359740193</v>
      </c>
      <c r="H293" s="85">
        <f t="shared" si="21"/>
        <v>0.24321738312169511</v>
      </c>
      <c r="I293" s="3"/>
    </row>
    <row r="294" spans="2:9" x14ac:dyDescent="0.3">
      <c r="B294" s="13">
        <f t="shared" si="18"/>
        <v>13</v>
      </c>
      <c r="C294" s="14">
        <f t="shared" si="19"/>
        <v>2</v>
      </c>
      <c r="D294" s="14">
        <v>16.100000000000001</v>
      </c>
      <c r="E294" s="16">
        <v>235.4</v>
      </c>
      <c r="F294" s="84">
        <f>LB!$K$19*Reporte!D294+LB!$L$19</f>
        <v>304.97573169962715</v>
      </c>
      <c r="G294" s="15">
        <f t="shared" si="20"/>
        <v>69.575731699627141</v>
      </c>
      <c r="H294" s="85">
        <f t="shared" si="21"/>
        <v>0.22813530542867191</v>
      </c>
      <c r="I294" s="3"/>
    </row>
    <row r="295" spans="2:9" x14ac:dyDescent="0.3">
      <c r="B295" s="13">
        <f t="shared" si="18"/>
        <v>13</v>
      </c>
      <c r="C295" s="14">
        <f t="shared" si="19"/>
        <v>3</v>
      </c>
      <c r="D295" s="14">
        <v>15.6</v>
      </c>
      <c r="E295" s="16">
        <v>232.3</v>
      </c>
      <c r="F295" s="84">
        <f>LB!$K$19*Reporte!D295+LB!$L$19</f>
        <v>298.48362206052127</v>
      </c>
      <c r="G295" s="15">
        <f t="shared" si="20"/>
        <v>66.183622060521259</v>
      </c>
      <c r="H295" s="85">
        <f t="shared" si="21"/>
        <v>0.22173284283953679</v>
      </c>
      <c r="I295" s="3"/>
    </row>
    <row r="296" spans="2:9" x14ac:dyDescent="0.3">
      <c r="B296" s="13">
        <f t="shared" si="18"/>
        <v>13</v>
      </c>
      <c r="C296" s="14">
        <f t="shared" si="19"/>
        <v>4</v>
      </c>
      <c r="D296" s="14">
        <v>14.2</v>
      </c>
      <c r="E296" s="16">
        <v>212.6</v>
      </c>
      <c r="F296" s="84">
        <f>LB!$K$19*Reporte!D296+LB!$L$19</f>
        <v>280.30571507102485</v>
      </c>
      <c r="G296" s="15">
        <f t="shared" si="20"/>
        <v>67.705715071024855</v>
      </c>
      <c r="H296" s="85">
        <f t="shared" si="21"/>
        <v>0.2415423997112201</v>
      </c>
      <c r="I296" s="3"/>
    </row>
    <row r="297" spans="2:9" x14ac:dyDescent="0.3">
      <c r="B297" s="13">
        <f t="shared" si="18"/>
        <v>13</v>
      </c>
      <c r="C297" s="14">
        <f t="shared" si="19"/>
        <v>5</v>
      </c>
      <c r="D297" s="14">
        <v>16</v>
      </c>
      <c r="E297" s="16">
        <v>235.4</v>
      </c>
      <c r="F297" s="84">
        <f>LB!$K$19*Reporte!D297+LB!$L$19</f>
        <v>303.67730977180599</v>
      </c>
      <c r="G297" s="15">
        <f t="shared" si="20"/>
        <v>68.277309771805989</v>
      </c>
      <c r="H297" s="85">
        <f t="shared" si="21"/>
        <v>0.22483507188308538</v>
      </c>
      <c r="I297" s="3"/>
    </row>
    <row r="298" spans="2:9" x14ac:dyDescent="0.3">
      <c r="B298" s="13">
        <f t="shared" si="18"/>
        <v>13</v>
      </c>
      <c r="C298" s="14">
        <f t="shared" si="19"/>
        <v>6</v>
      </c>
      <c r="D298" s="14">
        <v>15.4</v>
      </c>
      <c r="E298" s="16">
        <v>232.8</v>
      </c>
      <c r="F298" s="84">
        <f>LB!$K$19*Reporte!D298+LB!$L$19</f>
        <v>295.88677820487896</v>
      </c>
      <c r="G298" s="15">
        <f t="shared" si="20"/>
        <v>63.086778204878954</v>
      </c>
      <c r="H298" s="85">
        <f t="shared" si="21"/>
        <v>0.21321256254713816</v>
      </c>
      <c r="I298" s="3"/>
    </row>
    <row r="299" spans="2:9" x14ac:dyDescent="0.3">
      <c r="B299" s="13">
        <f t="shared" si="18"/>
        <v>13</v>
      </c>
      <c r="C299" s="14">
        <f t="shared" si="19"/>
        <v>7</v>
      </c>
      <c r="D299" s="14">
        <v>15.5</v>
      </c>
      <c r="E299" s="16">
        <v>228.1</v>
      </c>
      <c r="F299" s="84">
        <f>LB!$K$19*Reporte!D299+LB!$L$19</f>
        <v>297.18520013270006</v>
      </c>
      <c r="G299" s="15">
        <f t="shared" si="20"/>
        <v>69.085200132700066</v>
      </c>
      <c r="H299" s="85">
        <f t="shared" si="21"/>
        <v>0.23246514329062123</v>
      </c>
      <c r="I299" s="3"/>
    </row>
    <row r="300" spans="2:9" x14ac:dyDescent="0.3">
      <c r="B300" s="13">
        <f t="shared" si="18"/>
        <v>13</v>
      </c>
      <c r="C300" s="14">
        <f t="shared" si="19"/>
        <v>8</v>
      </c>
      <c r="D300" s="14">
        <v>13.4</v>
      </c>
      <c r="E300" s="16">
        <v>204</v>
      </c>
      <c r="F300" s="84">
        <f>LB!$K$19*Reporte!D300+LB!$L$19</f>
        <v>269.91833964845546</v>
      </c>
      <c r="G300" s="15">
        <f t="shared" si="20"/>
        <v>65.918339648455458</v>
      </c>
      <c r="H300" s="85">
        <f t="shared" si="21"/>
        <v>0.24421586074628426</v>
      </c>
      <c r="I300" s="3"/>
    </row>
    <row r="301" spans="2:9" x14ac:dyDescent="0.3">
      <c r="B301" s="13">
        <f t="shared" si="18"/>
        <v>13</v>
      </c>
      <c r="C301" s="14">
        <f t="shared" si="19"/>
        <v>9</v>
      </c>
      <c r="D301" s="14">
        <v>14.6</v>
      </c>
      <c r="E301" s="16">
        <v>222.6</v>
      </c>
      <c r="F301" s="84">
        <f>LB!$K$19*Reporte!D301+LB!$L$19</f>
        <v>285.49940278230952</v>
      </c>
      <c r="G301" s="15">
        <f t="shared" si="20"/>
        <v>62.899402782309522</v>
      </c>
      <c r="H301" s="85">
        <f t="shared" si="21"/>
        <v>0.22031360545531403</v>
      </c>
      <c r="I301" s="3"/>
    </row>
    <row r="302" spans="2:9" x14ac:dyDescent="0.3">
      <c r="B302" s="13">
        <f t="shared" si="18"/>
        <v>13</v>
      </c>
      <c r="C302" s="14">
        <f t="shared" si="19"/>
        <v>10</v>
      </c>
      <c r="D302" s="14">
        <v>16</v>
      </c>
      <c r="E302" s="16">
        <v>237.8</v>
      </c>
      <c r="F302" s="84">
        <f>LB!$K$19*Reporte!D302+LB!$L$19</f>
        <v>303.67730977180599</v>
      </c>
      <c r="G302" s="15">
        <f t="shared" si="20"/>
        <v>65.877309771805983</v>
      </c>
      <c r="H302" s="85">
        <f t="shared" si="21"/>
        <v>0.21693194602292989</v>
      </c>
      <c r="I302" s="3"/>
    </row>
    <row r="303" spans="2:9" x14ac:dyDescent="0.3">
      <c r="B303" s="13">
        <f t="shared" si="18"/>
        <v>13</v>
      </c>
      <c r="C303" s="14">
        <f t="shared" si="19"/>
        <v>11</v>
      </c>
      <c r="D303" s="14">
        <v>16.3</v>
      </c>
      <c r="E303" s="16">
        <v>236.2</v>
      </c>
      <c r="F303" s="84">
        <f>LB!$K$19*Reporte!D303+LB!$L$19</f>
        <v>307.57257555526951</v>
      </c>
      <c r="G303" s="15">
        <f t="shared" si="20"/>
        <v>71.37257555526952</v>
      </c>
      <c r="H303" s="85">
        <f t="shared" si="21"/>
        <v>0.23205116849712162</v>
      </c>
      <c r="I303" s="3"/>
    </row>
    <row r="304" spans="2:9" x14ac:dyDescent="0.3">
      <c r="B304" s="13">
        <f t="shared" si="18"/>
        <v>13</v>
      </c>
      <c r="C304" s="14">
        <f t="shared" si="19"/>
        <v>12</v>
      </c>
      <c r="D304" s="14">
        <v>15.9</v>
      </c>
      <c r="E304" s="16">
        <v>233</v>
      </c>
      <c r="F304" s="84">
        <f>LB!$K$19*Reporte!D304+LB!$L$19</f>
        <v>302.37888784398478</v>
      </c>
      <c r="G304" s="15">
        <f t="shared" si="20"/>
        <v>69.378887843984785</v>
      </c>
      <c r="H304" s="85">
        <f t="shared" si="21"/>
        <v>0.229443557844493</v>
      </c>
      <c r="I304" s="3"/>
    </row>
    <row r="305" spans="2:9" x14ac:dyDescent="0.3">
      <c r="B305" s="13">
        <f t="shared" si="18"/>
        <v>13</v>
      </c>
      <c r="C305" s="14">
        <f t="shared" si="19"/>
        <v>13</v>
      </c>
      <c r="D305" s="14">
        <v>14.3</v>
      </c>
      <c r="E305" s="16">
        <v>216.8</v>
      </c>
      <c r="F305" s="84">
        <f>LB!$K$19*Reporte!D305+LB!$L$19</f>
        <v>281.604136998846</v>
      </c>
      <c r="G305" s="15">
        <f t="shared" si="20"/>
        <v>64.804136998845991</v>
      </c>
      <c r="H305" s="85">
        <f t="shared" si="21"/>
        <v>0.23012494663425898</v>
      </c>
      <c r="I305" s="3"/>
    </row>
    <row r="306" spans="2:9" x14ac:dyDescent="0.3">
      <c r="B306" s="13">
        <f t="shared" si="18"/>
        <v>13</v>
      </c>
      <c r="C306" s="14">
        <f t="shared" si="19"/>
        <v>14</v>
      </c>
      <c r="D306" s="14">
        <v>14.7</v>
      </c>
      <c r="E306" s="16">
        <v>221.3</v>
      </c>
      <c r="F306" s="84">
        <f>LB!$K$19*Reporte!D306+LB!$L$19</f>
        <v>286.79782471013073</v>
      </c>
      <c r="G306" s="15">
        <f t="shared" si="20"/>
        <v>65.497824710130715</v>
      </c>
      <c r="H306" s="85">
        <f t="shared" si="21"/>
        <v>0.2283762953095268</v>
      </c>
      <c r="I306" s="3"/>
    </row>
    <row r="307" spans="2:9" x14ac:dyDescent="0.3">
      <c r="B307" s="13">
        <f t="shared" si="18"/>
        <v>13</v>
      </c>
      <c r="C307" s="14">
        <f t="shared" si="19"/>
        <v>15</v>
      </c>
      <c r="D307" s="14">
        <v>15.9</v>
      </c>
      <c r="E307" s="16">
        <v>230.9</v>
      </c>
      <c r="F307" s="84">
        <f>LB!$K$19*Reporte!D307+LB!$L$19</f>
        <v>302.37888784398478</v>
      </c>
      <c r="G307" s="15">
        <f t="shared" si="20"/>
        <v>71.478887843984779</v>
      </c>
      <c r="H307" s="85">
        <f t="shared" si="21"/>
        <v>0.23638848715147395</v>
      </c>
      <c r="I307" s="3"/>
    </row>
    <row r="308" spans="2:9" x14ac:dyDescent="0.3">
      <c r="B308" s="13">
        <f t="shared" si="18"/>
        <v>13</v>
      </c>
      <c r="C308" s="14">
        <f t="shared" si="19"/>
        <v>16</v>
      </c>
      <c r="D308" s="14">
        <v>15.8</v>
      </c>
      <c r="E308" s="16">
        <v>236</v>
      </c>
      <c r="F308" s="84">
        <f>LB!$K$19*Reporte!D308+LB!$L$19</f>
        <v>301.08046591616363</v>
      </c>
      <c r="G308" s="15">
        <f t="shared" si="20"/>
        <v>65.080465916163632</v>
      </c>
      <c r="H308" s="85">
        <f t="shared" si="21"/>
        <v>0.21615638768901532</v>
      </c>
      <c r="I308" s="3"/>
    </row>
    <row r="309" spans="2:9" x14ac:dyDescent="0.3">
      <c r="B309" s="13">
        <f t="shared" si="18"/>
        <v>13</v>
      </c>
      <c r="C309" s="14">
        <f t="shared" si="19"/>
        <v>17</v>
      </c>
      <c r="D309" s="14">
        <v>14.9</v>
      </c>
      <c r="E309" s="16">
        <v>213.8</v>
      </c>
      <c r="F309" s="84">
        <f>LB!$K$19*Reporte!D309+LB!$L$19</f>
        <v>289.39466856577303</v>
      </c>
      <c r="G309" s="15">
        <f t="shared" si="20"/>
        <v>75.59466856577302</v>
      </c>
      <c r="H309" s="85">
        <f t="shared" si="21"/>
        <v>0.26121652116266275</v>
      </c>
      <c r="I309" s="3"/>
    </row>
    <row r="310" spans="2:9" x14ac:dyDescent="0.3">
      <c r="B310" s="13">
        <f t="shared" si="18"/>
        <v>13</v>
      </c>
      <c r="C310" s="14">
        <f t="shared" si="19"/>
        <v>18</v>
      </c>
      <c r="D310" s="14">
        <v>16.8</v>
      </c>
      <c r="E310" s="16">
        <v>246.6</v>
      </c>
      <c r="F310" s="84">
        <f>LB!$K$19*Reporte!D310+LB!$L$19</f>
        <v>314.06468519437533</v>
      </c>
      <c r="G310" s="15">
        <f t="shared" si="20"/>
        <v>67.464685194375335</v>
      </c>
      <c r="H310" s="85">
        <f t="shared" si="21"/>
        <v>0.21481143336004585</v>
      </c>
      <c r="I310" s="3"/>
    </row>
    <row r="311" spans="2:9" x14ac:dyDescent="0.3">
      <c r="B311" s="13">
        <f t="shared" si="18"/>
        <v>13</v>
      </c>
      <c r="C311" s="14">
        <f t="shared" si="19"/>
        <v>19</v>
      </c>
      <c r="D311" s="14">
        <v>15.4</v>
      </c>
      <c r="E311" s="16">
        <v>234</v>
      </c>
      <c r="F311" s="84">
        <f>LB!$K$19*Reporte!D311+LB!$L$19</f>
        <v>295.88677820487896</v>
      </c>
      <c r="G311" s="15">
        <f t="shared" si="20"/>
        <v>61.886778204878965</v>
      </c>
      <c r="H311" s="85">
        <f t="shared" si="21"/>
        <v>0.20915695719944305</v>
      </c>
      <c r="I311" s="3"/>
    </row>
    <row r="312" spans="2:9" x14ac:dyDescent="0.3">
      <c r="B312" s="13">
        <f t="shared" si="18"/>
        <v>13</v>
      </c>
      <c r="C312" s="14">
        <f t="shared" si="19"/>
        <v>20</v>
      </c>
      <c r="D312" s="14">
        <v>14.3</v>
      </c>
      <c r="E312" s="16">
        <v>216.8</v>
      </c>
      <c r="F312" s="84">
        <f>LB!$K$19*Reporte!D312+LB!$L$19</f>
        <v>281.604136998846</v>
      </c>
      <c r="G312" s="15">
        <f t="shared" si="20"/>
        <v>64.804136998845991</v>
      </c>
      <c r="H312" s="85">
        <f t="shared" si="21"/>
        <v>0.23012494663425898</v>
      </c>
      <c r="I312" s="3"/>
    </row>
    <row r="313" spans="2:9" x14ac:dyDescent="0.3">
      <c r="B313" s="13">
        <f t="shared" si="18"/>
        <v>13</v>
      </c>
      <c r="C313" s="14">
        <f t="shared" si="19"/>
        <v>21</v>
      </c>
      <c r="D313" s="14">
        <v>16.5</v>
      </c>
      <c r="E313" s="16">
        <v>242.8</v>
      </c>
      <c r="F313" s="84">
        <f>LB!$K$19*Reporte!D313+LB!$L$19</f>
        <v>310.16941941091181</v>
      </c>
      <c r="G313" s="15">
        <f t="shared" si="20"/>
        <v>67.369419410911803</v>
      </c>
      <c r="H313" s="85">
        <f t="shared" si="21"/>
        <v>0.21720200379155025</v>
      </c>
      <c r="I313" s="3"/>
    </row>
    <row r="314" spans="2:9" x14ac:dyDescent="0.3">
      <c r="B314" s="13">
        <f t="shared" si="18"/>
        <v>13</v>
      </c>
      <c r="C314" s="14">
        <f t="shared" si="19"/>
        <v>22</v>
      </c>
      <c r="D314" s="14">
        <v>13.6</v>
      </c>
      <c r="E314" s="16">
        <v>210.8</v>
      </c>
      <c r="F314" s="84">
        <f>LB!$K$19*Reporte!D314+LB!$L$19</f>
        <v>272.51518350409782</v>
      </c>
      <c r="G314" s="15">
        <f t="shared" si="20"/>
        <v>61.715183504097809</v>
      </c>
      <c r="H314" s="85">
        <f t="shared" si="21"/>
        <v>0.22646511915608472</v>
      </c>
      <c r="I314" s="3"/>
    </row>
    <row r="315" spans="2:9" x14ac:dyDescent="0.3">
      <c r="B315" s="13">
        <f t="shared" si="18"/>
        <v>13</v>
      </c>
      <c r="C315" s="14">
        <f t="shared" si="19"/>
        <v>23</v>
      </c>
      <c r="D315" s="14">
        <v>16.600000000000001</v>
      </c>
      <c r="E315" s="16">
        <v>241.7</v>
      </c>
      <c r="F315" s="84">
        <f>LB!$K$19*Reporte!D315+LB!$L$19</f>
        <v>311.46784133873302</v>
      </c>
      <c r="G315" s="15">
        <f t="shared" si="20"/>
        <v>69.767841338733035</v>
      </c>
      <c r="H315" s="85">
        <f t="shared" si="21"/>
        <v>0.22399693348392227</v>
      </c>
      <c r="I315" s="3"/>
    </row>
    <row r="316" spans="2:9" x14ac:dyDescent="0.3">
      <c r="B316" s="13">
        <f t="shared" si="18"/>
        <v>13</v>
      </c>
      <c r="C316" s="14">
        <f t="shared" si="19"/>
        <v>24</v>
      </c>
      <c r="D316" s="14">
        <v>14.7</v>
      </c>
      <c r="E316" s="16">
        <v>229.4</v>
      </c>
      <c r="F316" s="84">
        <f>LB!$K$19*Reporte!D316+LB!$L$19</f>
        <v>286.79782471013073</v>
      </c>
      <c r="G316" s="15">
        <f t="shared" si="20"/>
        <v>57.39782471013072</v>
      </c>
      <c r="H316" s="85">
        <f t="shared" si="21"/>
        <v>0.20013340327160167</v>
      </c>
      <c r="I316" s="3"/>
    </row>
    <row r="317" spans="2:9" x14ac:dyDescent="0.3">
      <c r="B317" s="13">
        <f t="shared" si="18"/>
        <v>14</v>
      </c>
      <c r="C317" s="14">
        <f t="shared" si="19"/>
        <v>1</v>
      </c>
      <c r="D317" s="14">
        <v>14.7</v>
      </c>
      <c r="E317" s="16">
        <v>222.7</v>
      </c>
      <c r="F317" s="84">
        <f>LB!$K$19*Reporte!D317+LB!$L$19</f>
        <v>286.79782471013073</v>
      </c>
      <c r="G317" s="15">
        <f t="shared" si="20"/>
        <v>64.097824710130737</v>
      </c>
      <c r="H317" s="85">
        <f t="shared" si="21"/>
        <v>0.22349480779679906</v>
      </c>
      <c r="I317" s="3"/>
    </row>
    <row r="318" spans="2:9" x14ac:dyDescent="0.3">
      <c r="B318" s="13">
        <f t="shared" si="18"/>
        <v>14</v>
      </c>
      <c r="C318" s="14">
        <f t="shared" si="19"/>
        <v>2</v>
      </c>
      <c r="D318" s="14">
        <v>14.3</v>
      </c>
      <c r="E318" s="16">
        <v>207.6</v>
      </c>
      <c r="F318" s="84">
        <f>LB!$K$19*Reporte!D318+LB!$L$19</f>
        <v>281.604136998846</v>
      </c>
      <c r="G318" s="15">
        <f t="shared" si="20"/>
        <v>74.004136998846008</v>
      </c>
      <c r="H318" s="85">
        <f t="shared" si="21"/>
        <v>0.26279492122358017</v>
      </c>
      <c r="I318" s="3"/>
    </row>
    <row r="319" spans="2:9" x14ac:dyDescent="0.3">
      <c r="B319" s="13">
        <f t="shared" si="18"/>
        <v>14</v>
      </c>
      <c r="C319" s="14">
        <f t="shared" si="19"/>
        <v>3</v>
      </c>
      <c r="D319" s="14">
        <v>13.5</v>
      </c>
      <c r="E319" s="16">
        <v>208.3</v>
      </c>
      <c r="F319" s="84">
        <f>LB!$K$19*Reporte!D319+LB!$L$19</f>
        <v>271.21676157627667</v>
      </c>
      <c r="G319" s="15">
        <f t="shared" si="20"/>
        <v>62.916761576276656</v>
      </c>
      <c r="H319" s="85">
        <f t="shared" si="21"/>
        <v>0.23197962106255007</v>
      </c>
      <c r="I319" s="3"/>
    </row>
    <row r="320" spans="2:9" x14ac:dyDescent="0.3">
      <c r="B320" s="13">
        <f t="shared" si="18"/>
        <v>14</v>
      </c>
      <c r="C320" s="14">
        <f t="shared" si="19"/>
        <v>4</v>
      </c>
      <c r="D320" s="14">
        <v>15</v>
      </c>
      <c r="E320" s="16">
        <v>221.1</v>
      </c>
      <c r="F320" s="84">
        <f>LB!$K$19*Reporte!D320+LB!$L$19</f>
        <v>290.69309049359424</v>
      </c>
      <c r="G320" s="15">
        <f t="shared" si="20"/>
        <v>69.593090493594246</v>
      </c>
      <c r="H320" s="85">
        <f t="shared" si="21"/>
        <v>0.23940400638840711</v>
      </c>
      <c r="I320" s="3"/>
    </row>
    <row r="321" spans="2:9" x14ac:dyDescent="0.3">
      <c r="B321" s="13">
        <f t="shared" si="18"/>
        <v>14</v>
      </c>
      <c r="C321" s="14">
        <f t="shared" si="19"/>
        <v>5</v>
      </c>
      <c r="D321" s="14">
        <v>16</v>
      </c>
      <c r="E321" s="16">
        <v>228</v>
      </c>
      <c r="F321" s="84">
        <f>LB!$K$19*Reporte!D321+LB!$L$19</f>
        <v>303.67730977180599</v>
      </c>
      <c r="G321" s="15">
        <f t="shared" si="20"/>
        <v>75.677309771805994</v>
      </c>
      <c r="H321" s="85">
        <f t="shared" si="21"/>
        <v>0.24920304328523141</v>
      </c>
      <c r="I321" s="3"/>
    </row>
    <row r="322" spans="2:9" x14ac:dyDescent="0.3">
      <c r="B322" s="13">
        <f t="shared" si="18"/>
        <v>14</v>
      </c>
      <c r="C322" s="14">
        <f t="shared" si="19"/>
        <v>6</v>
      </c>
      <c r="D322" s="14">
        <v>14.6</v>
      </c>
      <c r="E322" s="16">
        <v>212.2</v>
      </c>
      <c r="F322" s="84">
        <f>LB!$K$19*Reporte!D322+LB!$L$19</f>
        <v>285.49940278230952</v>
      </c>
      <c r="G322" s="15">
        <f t="shared" si="20"/>
        <v>73.299402782309528</v>
      </c>
      <c r="H322" s="85">
        <f t="shared" si="21"/>
        <v>0.25674100214563184</v>
      </c>
      <c r="I322" s="3"/>
    </row>
    <row r="323" spans="2:9" x14ac:dyDescent="0.3">
      <c r="B323" s="13">
        <f t="shared" si="18"/>
        <v>14</v>
      </c>
      <c r="C323" s="14">
        <f t="shared" si="19"/>
        <v>7</v>
      </c>
      <c r="D323" s="14">
        <v>15.2</v>
      </c>
      <c r="E323" s="16">
        <v>221.4</v>
      </c>
      <c r="F323" s="84">
        <f>LB!$K$19*Reporte!D323+LB!$L$19</f>
        <v>293.28993434923655</v>
      </c>
      <c r="G323" s="15">
        <f t="shared" si="20"/>
        <v>71.88993434923654</v>
      </c>
      <c r="H323" s="85">
        <f t="shared" si="21"/>
        <v>0.2451155867614373</v>
      </c>
      <c r="I323" s="3"/>
    </row>
    <row r="324" spans="2:9" x14ac:dyDescent="0.3">
      <c r="B324" s="13">
        <f t="shared" si="18"/>
        <v>14</v>
      </c>
      <c r="C324" s="14">
        <f t="shared" si="19"/>
        <v>8</v>
      </c>
      <c r="D324" s="14">
        <v>14</v>
      </c>
      <c r="E324" s="16">
        <v>213.7</v>
      </c>
      <c r="F324" s="84">
        <f>LB!$K$19*Reporte!D324+LB!$L$19</f>
        <v>277.70887121538249</v>
      </c>
      <c r="G324" s="15">
        <f t="shared" si="20"/>
        <v>64.008871215382499</v>
      </c>
      <c r="H324" s="85">
        <f t="shared" si="21"/>
        <v>0.2304891123400202</v>
      </c>
      <c r="I324" s="3"/>
    </row>
    <row r="325" spans="2:9" x14ac:dyDescent="0.3">
      <c r="B325" s="13">
        <f t="shared" si="18"/>
        <v>14</v>
      </c>
      <c r="C325" s="14">
        <f t="shared" si="19"/>
        <v>9</v>
      </c>
      <c r="D325" s="14">
        <v>14</v>
      </c>
      <c r="E325" s="16">
        <v>207.3</v>
      </c>
      <c r="F325" s="84">
        <f>LB!$K$19*Reporte!D325+LB!$L$19</f>
        <v>277.70887121538249</v>
      </c>
      <c r="G325" s="15">
        <f t="shared" si="20"/>
        <v>70.408871215382476</v>
      </c>
      <c r="H325" s="85">
        <f t="shared" si="21"/>
        <v>0.25353482914406256</v>
      </c>
      <c r="I325" s="3"/>
    </row>
    <row r="326" spans="2:9" x14ac:dyDescent="0.3">
      <c r="B326" s="13">
        <f t="shared" ref="B326:B389" si="22">INT((ROW(322:322)-1)/24)+1</f>
        <v>14</v>
      </c>
      <c r="C326" s="14">
        <f t="shared" ref="C326:C389" si="23">MOD(ROW(322:322)-1,24)+1</f>
        <v>10</v>
      </c>
      <c r="D326" s="14">
        <v>14.8</v>
      </c>
      <c r="E326" s="16">
        <v>222.1</v>
      </c>
      <c r="F326" s="84">
        <f>LB!$K$19*Reporte!D326+LB!$L$19</f>
        <v>288.09624663795194</v>
      </c>
      <c r="G326" s="15">
        <f t="shared" ref="G326:G389" si="24">F326-E326</f>
        <v>65.996246637951941</v>
      </c>
      <c r="H326" s="85">
        <f t="shared" ref="H326:H389" si="25">G326/F326</f>
        <v>0.22907707895580068</v>
      </c>
      <c r="I326" s="3"/>
    </row>
    <row r="327" spans="2:9" x14ac:dyDescent="0.3">
      <c r="B327" s="13">
        <f t="shared" si="22"/>
        <v>14</v>
      </c>
      <c r="C327" s="14">
        <f t="shared" si="23"/>
        <v>11</v>
      </c>
      <c r="D327" s="14">
        <v>13.1</v>
      </c>
      <c r="E327" s="16">
        <v>198.5</v>
      </c>
      <c r="F327" s="84">
        <f>LB!$K$19*Reporte!D327+LB!$L$19</f>
        <v>266.02307386499194</v>
      </c>
      <c r="G327" s="15">
        <f t="shared" si="24"/>
        <v>67.523073864991943</v>
      </c>
      <c r="H327" s="85">
        <f t="shared" si="25"/>
        <v>0.25382412466694615</v>
      </c>
      <c r="I327" s="3"/>
    </row>
    <row r="328" spans="2:9" x14ac:dyDescent="0.3">
      <c r="B328" s="13">
        <f t="shared" si="22"/>
        <v>14</v>
      </c>
      <c r="C328" s="14">
        <f t="shared" si="23"/>
        <v>12</v>
      </c>
      <c r="D328" s="14">
        <v>14.4</v>
      </c>
      <c r="E328" s="16">
        <v>207.9</v>
      </c>
      <c r="F328" s="84">
        <f>LB!$K$19*Reporte!D328+LB!$L$19</f>
        <v>282.90255892666721</v>
      </c>
      <c r="G328" s="15">
        <f t="shared" si="24"/>
        <v>75.002558926667206</v>
      </c>
      <c r="H328" s="85">
        <f t="shared" si="25"/>
        <v>0.26511799402319669</v>
      </c>
      <c r="I328" s="3"/>
    </row>
    <row r="329" spans="2:9" x14ac:dyDescent="0.3">
      <c r="B329" s="13">
        <f t="shared" si="22"/>
        <v>14</v>
      </c>
      <c r="C329" s="14">
        <f t="shared" si="23"/>
        <v>13</v>
      </c>
      <c r="D329" s="14">
        <v>13.8</v>
      </c>
      <c r="E329" s="16">
        <v>211.5</v>
      </c>
      <c r="F329" s="84">
        <f>LB!$K$19*Reporte!D329+LB!$L$19</f>
        <v>275.11202735974018</v>
      </c>
      <c r="G329" s="15">
        <f t="shared" si="24"/>
        <v>63.612027359740182</v>
      </c>
      <c r="H329" s="85">
        <f t="shared" si="25"/>
        <v>0.23122226959768735</v>
      </c>
      <c r="I329" s="3"/>
    </row>
    <row r="330" spans="2:9" x14ac:dyDescent="0.3">
      <c r="B330" s="13">
        <f t="shared" si="22"/>
        <v>14</v>
      </c>
      <c r="C330" s="14">
        <f t="shared" si="23"/>
        <v>14</v>
      </c>
      <c r="D330" s="14">
        <v>13.7</v>
      </c>
      <c r="E330" s="16">
        <v>216.4</v>
      </c>
      <c r="F330" s="84">
        <f>LB!$K$19*Reporte!D330+LB!$L$19</f>
        <v>273.81360543191897</v>
      </c>
      <c r="G330" s="15">
        <f t="shared" si="24"/>
        <v>57.413605431918967</v>
      </c>
      <c r="H330" s="85">
        <f t="shared" si="25"/>
        <v>0.20968134633541535</v>
      </c>
      <c r="I330" s="3"/>
    </row>
    <row r="331" spans="2:9" x14ac:dyDescent="0.3">
      <c r="B331" s="13">
        <f t="shared" si="22"/>
        <v>14</v>
      </c>
      <c r="C331" s="14">
        <f t="shared" si="23"/>
        <v>15</v>
      </c>
      <c r="D331" s="14">
        <v>15.7</v>
      </c>
      <c r="E331" s="16">
        <v>225</v>
      </c>
      <c r="F331" s="84">
        <f>LB!$K$19*Reporte!D331+LB!$L$19</f>
        <v>299.78204398834248</v>
      </c>
      <c r="G331" s="15">
        <f t="shared" si="24"/>
        <v>74.78204398834248</v>
      </c>
      <c r="H331" s="85">
        <f t="shared" si="25"/>
        <v>0.2494547138095119</v>
      </c>
      <c r="I331" s="3"/>
    </row>
    <row r="332" spans="2:9" x14ac:dyDescent="0.3">
      <c r="B332" s="13">
        <f t="shared" si="22"/>
        <v>14</v>
      </c>
      <c r="C332" s="14">
        <f t="shared" si="23"/>
        <v>16</v>
      </c>
      <c r="D332" s="14">
        <v>12.7</v>
      </c>
      <c r="E332" s="16">
        <v>189.5</v>
      </c>
      <c r="F332" s="84">
        <f>LB!$K$19*Reporte!D332+LB!$L$19</f>
        <v>260.82938615370722</v>
      </c>
      <c r="G332" s="15">
        <f t="shared" si="24"/>
        <v>71.329386153707219</v>
      </c>
      <c r="H332" s="85">
        <f t="shared" si="25"/>
        <v>0.27347143358943721</v>
      </c>
      <c r="I332" s="3"/>
    </row>
    <row r="333" spans="2:9" x14ac:dyDescent="0.3">
      <c r="B333" s="13">
        <f t="shared" si="22"/>
        <v>14</v>
      </c>
      <c r="C333" s="14">
        <f t="shared" si="23"/>
        <v>17</v>
      </c>
      <c r="D333" s="14">
        <v>14.9</v>
      </c>
      <c r="E333" s="16">
        <v>220.3</v>
      </c>
      <c r="F333" s="84">
        <f>LB!$K$19*Reporte!D333+LB!$L$19</f>
        <v>289.39466856577303</v>
      </c>
      <c r="G333" s="15">
        <f t="shared" si="24"/>
        <v>69.09466856577302</v>
      </c>
      <c r="H333" s="85">
        <f t="shared" si="25"/>
        <v>0.2387558447714434</v>
      </c>
      <c r="I333" s="3"/>
    </row>
    <row r="334" spans="2:9" x14ac:dyDescent="0.3">
      <c r="B334" s="13">
        <f t="shared" si="22"/>
        <v>14</v>
      </c>
      <c r="C334" s="14">
        <f t="shared" si="23"/>
        <v>18</v>
      </c>
      <c r="D334" s="14">
        <v>15.3</v>
      </c>
      <c r="E334" s="16">
        <v>224.9</v>
      </c>
      <c r="F334" s="84">
        <f>LB!$K$19*Reporte!D334+LB!$L$19</f>
        <v>294.58835627705776</v>
      </c>
      <c r="G334" s="15">
        <f t="shared" si="24"/>
        <v>69.68835627705775</v>
      </c>
      <c r="H334" s="85">
        <f t="shared" si="25"/>
        <v>0.23656181512997909</v>
      </c>
      <c r="I334" s="3"/>
    </row>
    <row r="335" spans="2:9" x14ac:dyDescent="0.3">
      <c r="B335" s="13">
        <f t="shared" si="22"/>
        <v>14</v>
      </c>
      <c r="C335" s="14">
        <f t="shared" si="23"/>
        <v>19</v>
      </c>
      <c r="D335" s="14">
        <v>13.6</v>
      </c>
      <c r="E335" s="16">
        <v>203.4</v>
      </c>
      <c r="F335" s="84">
        <f>LB!$K$19*Reporte!D335+LB!$L$19</f>
        <v>272.51518350409782</v>
      </c>
      <c r="G335" s="15">
        <f t="shared" si="24"/>
        <v>69.115183504097814</v>
      </c>
      <c r="H335" s="85">
        <f t="shared" si="25"/>
        <v>0.25361956943238917</v>
      </c>
      <c r="I335" s="3"/>
    </row>
    <row r="336" spans="2:9" x14ac:dyDescent="0.3">
      <c r="B336" s="13">
        <f t="shared" si="22"/>
        <v>14</v>
      </c>
      <c r="C336" s="14">
        <f t="shared" si="23"/>
        <v>20</v>
      </c>
      <c r="D336" s="14">
        <v>15</v>
      </c>
      <c r="E336" s="16">
        <v>223.5</v>
      </c>
      <c r="F336" s="84">
        <f>LB!$K$19*Reporte!D336+LB!$L$19</f>
        <v>290.69309049359424</v>
      </c>
      <c r="G336" s="15">
        <f t="shared" si="24"/>
        <v>67.193090493594241</v>
      </c>
      <c r="H336" s="85">
        <f t="shared" si="25"/>
        <v>0.2311478761999502</v>
      </c>
      <c r="I336" s="3"/>
    </row>
    <row r="337" spans="2:9" x14ac:dyDescent="0.3">
      <c r="B337" s="13">
        <f t="shared" si="22"/>
        <v>14</v>
      </c>
      <c r="C337" s="14">
        <f t="shared" si="23"/>
        <v>21</v>
      </c>
      <c r="D337" s="14">
        <v>14.7</v>
      </c>
      <c r="E337" s="16">
        <v>220.9</v>
      </c>
      <c r="F337" s="84">
        <f>LB!$K$19*Reporte!D337+LB!$L$19</f>
        <v>286.79782471013073</v>
      </c>
      <c r="G337" s="15">
        <f t="shared" si="24"/>
        <v>65.89782471013072</v>
      </c>
      <c r="H337" s="85">
        <f t="shared" si="25"/>
        <v>0.22977100602744904</v>
      </c>
      <c r="I337" s="3"/>
    </row>
    <row r="338" spans="2:9" x14ac:dyDescent="0.3">
      <c r="B338" s="13">
        <f t="shared" si="22"/>
        <v>14</v>
      </c>
      <c r="C338" s="14">
        <f t="shared" si="23"/>
        <v>22</v>
      </c>
      <c r="D338" s="14">
        <v>12.9</v>
      </c>
      <c r="E338" s="16">
        <v>203.6</v>
      </c>
      <c r="F338" s="84">
        <f>LB!$K$19*Reporte!D338+LB!$L$19</f>
        <v>263.42623000934964</v>
      </c>
      <c r="G338" s="15">
        <f t="shared" si="24"/>
        <v>59.826230009349644</v>
      </c>
      <c r="H338" s="85">
        <f t="shared" si="25"/>
        <v>0.22710809780493865</v>
      </c>
      <c r="I338" s="3"/>
    </row>
    <row r="339" spans="2:9" x14ac:dyDescent="0.3">
      <c r="B339" s="13">
        <f t="shared" si="22"/>
        <v>14</v>
      </c>
      <c r="C339" s="14">
        <f t="shared" si="23"/>
        <v>23</v>
      </c>
      <c r="D339" s="14">
        <v>14.9</v>
      </c>
      <c r="E339" s="16">
        <v>217.5</v>
      </c>
      <c r="F339" s="84">
        <f>LB!$K$19*Reporte!D339+LB!$L$19</f>
        <v>289.39466856577303</v>
      </c>
      <c r="G339" s="15">
        <f t="shared" si="24"/>
        <v>71.894668565773031</v>
      </c>
      <c r="H339" s="85">
        <f t="shared" si="25"/>
        <v>0.24843121306304561</v>
      </c>
      <c r="I339" s="3"/>
    </row>
    <row r="340" spans="2:9" x14ac:dyDescent="0.3">
      <c r="B340" s="13">
        <f t="shared" si="22"/>
        <v>14</v>
      </c>
      <c r="C340" s="14">
        <f t="shared" si="23"/>
        <v>24</v>
      </c>
      <c r="D340" s="14">
        <v>14.8</v>
      </c>
      <c r="E340" s="16">
        <v>221.7</v>
      </c>
      <c r="F340" s="84">
        <f>LB!$K$19*Reporte!D340+LB!$L$19</f>
        <v>288.09624663795194</v>
      </c>
      <c r="G340" s="15">
        <f t="shared" si="24"/>
        <v>66.396246637951947</v>
      </c>
      <c r="H340" s="85">
        <f t="shared" si="25"/>
        <v>0.23046550384737063</v>
      </c>
      <c r="I340" s="3"/>
    </row>
    <row r="341" spans="2:9" x14ac:dyDescent="0.3">
      <c r="B341" s="13">
        <f t="shared" si="22"/>
        <v>15</v>
      </c>
      <c r="C341" s="14">
        <f t="shared" si="23"/>
        <v>1</v>
      </c>
      <c r="D341" s="14">
        <v>15.6</v>
      </c>
      <c r="E341" s="16">
        <v>238</v>
      </c>
      <c r="F341" s="84">
        <f>LB!$K$19*Reporte!D341+LB!$L$19</f>
        <v>298.48362206052127</v>
      </c>
      <c r="G341" s="15">
        <f t="shared" si="24"/>
        <v>60.48362206052127</v>
      </c>
      <c r="H341" s="85">
        <f t="shared" si="25"/>
        <v>0.2026363176746008</v>
      </c>
      <c r="I341" s="3"/>
    </row>
    <row r="342" spans="2:9" x14ac:dyDescent="0.3">
      <c r="B342" s="13">
        <f t="shared" si="22"/>
        <v>15</v>
      </c>
      <c r="C342" s="14">
        <f t="shared" si="23"/>
        <v>2</v>
      </c>
      <c r="D342" s="14">
        <v>14</v>
      </c>
      <c r="E342" s="16">
        <v>211.2</v>
      </c>
      <c r="F342" s="84">
        <f>LB!$K$19*Reporte!D342+LB!$L$19</f>
        <v>277.70887121538249</v>
      </c>
      <c r="G342" s="15">
        <f t="shared" si="24"/>
        <v>66.508871215382499</v>
      </c>
      <c r="H342" s="85">
        <f t="shared" si="25"/>
        <v>0.23949134546659928</v>
      </c>
      <c r="I342" s="3"/>
    </row>
    <row r="343" spans="2:9" x14ac:dyDescent="0.3">
      <c r="B343" s="13">
        <f t="shared" si="22"/>
        <v>15</v>
      </c>
      <c r="C343" s="14">
        <f t="shared" si="23"/>
        <v>3</v>
      </c>
      <c r="D343" s="14">
        <v>16.7</v>
      </c>
      <c r="E343" s="16">
        <v>240.3</v>
      </c>
      <c r="F343" s="84">
        <f>LB!$K$19*Reporte!D343+LB!$L$19</f>
        <v>312.76626326655418</v>
      </c>
      <c r="G343" s="15">
        <f t="shared" si="24"/>
        <v>72.466263266554165</v>
      </c>
      <c r="H343" s="85">
        <f t="shared" si="25"/>
        <v>0.2316946287931157</v>
      </c>
      <c r="I343" s="3"/>
    </row>
    <row r="344" spans="2:9" x14ac:dyDescent="0.3">
      <c r="B344" s="13">
        <f t="shared" si="22"/>
        <v>15</v>
      </c>
      <c r="C344" s="14">
        <f t="shared" si="23"/>
        <v>4</v>
      </c>
      <c r="D344" s="14">
        <v>13.5</v>
      </c>
      <c r="E344" s="16">
        <v>204.6</v>
      </c>
      <c r="F344" s="84">
        <f>LB!$K$19*Reporte!D344+LB!$L$19</f>
        <v>271.21676157627667</v>
      </c>
      <c r="G344" s="15">
        <f t="shared" si="24"/>
        <v>66.616761576276673</v>
      </c>
      <c r="H344" s="85">
        <f t="shared" si="25"/>
        <v>0.24562184574842899</v>
      </c>
      <c r="I344" s="3"/>
    </row>
    <row r="345" spans="2:9" x14ac:dyDescent="0.3">
      <c r="B345" s="13">
        <f t="shared" si="22"/>
        <v>15</v>
      </c>
      <c r="C345" s="14">
        <f t="shared" si="23"/>
        <v>5</v>
      </c>
      <c r="D345" s="14">
        <v>13.7</v>
      </c>
      <c r="E345" s="16">
        <v>212.8</v>
      </c>
      <c r="F345" s="84">
        <f>LB!$K$19*Reporte!D345+LB!$L$19</f>
        <v>273.81360543191897</v>
      </c>
      <c r="G345" s="15">
        <f t="shared" si="24"/>
        <v>61.013605431918961</v>
      </c>
      <c r="H345" s="85">
        <f t="shared" si="25"/>
        <v>0.22282897643334743</v>
      </c>
      <c r="I345" s="3"/>
    </row>
    <row r="346" spans="2:9" x14ac:dyDescent="0.3">
      <c r="B346" s="13">
        <f t="shared" si="22"/>
        <v>15</v>
      </c>
      <c r="C346" s="14">
        <f t="shared" si="23"/>
        <v>6</v>
      </c>
      <c r="D346" s="14">
        <v>13.9</v>
      </c>
      <c r="E346" s="16">
        <v>208.4</v>
      </c>
      <c r="F346" s="84">
        <f>LB!$K$19*Reporte!D346+LB!$L$19</f>
        <v>276.41044928756133</v>
      </c>
      <c r="G346" s="15">
        <f t="shared" si="24"/>
        <v>68.010449287561329</v>
      </c>
      <c r="H346" s="85">
        <f t="shared" si="25"/>
        <v>0.24604876357914826</v>
      </c>
      <c r="I346" s="3"/>
    </row>
    <row r="347" spans="2:9" x14ac:dyDescent="0.3">
      <c r="B347" s="13">
        <f t="shared" si="22"/>
        <v>15</v>
      </c>
      <c r="C347" s="14">
        <f t="shared" si="23"/>
        <v>7</v>
      </c>
      <c r="D347" s="14">
        <v>13</v>
      </c>
      <c r="E347" s="16">
        <v>200.1</v>
      </c>
      <c r="F347" s="84">
        <f>LB!$K$19*Reporte!D347+LB!$L$19</f>
        <v>264.72465193717073</v>
      </c>
      <c r="G347" s="15">
        <f t="shared" si="24"/>
        <v>64.624651937170739</v>
      </c>
      <c r="H347" s="85">
        <f t="shared" si="25"/>
        <v>0.24412026407162352</v>
      </c>
      <c r="I347" s="3"/>
    </row>
    <row r="348" spans="2:9" x14ac:dyDescent="0.3">
      <c r="B348" s="13">
        <f t="shared" si="22"/>
        <v>15</v>
      </c>
      <c r="C348" s="14">
        <f t="shared" si="23"/>
        <v>8</v>
      </c>
      <c r="D348" s="14">
        <v>15.8</v>
      </c>
      <c r="E348" s="16">
        <v>243.6</v>
      </c>
      <c r="F348" s="84">
        <f>LB!$K$19*Reporte!D348+LB!$L$19</f>
        <v>301.08046591616363</v>
      </c>
      <c r="G348" s="15">
        <f t="shared" si="24"/>
        <v>57.480465916163638</v>
      </c>
      <c r="H348" s="85">
        <f t="shared" si="25"/>
        <v>0.19091396627561075</v>
      </c>
      <c r="I348" s="3"/>
    </row>
    <row r="349" spans="2:9" x14ac:dyDescent="0.3">
      <c r="B349" s="13">
        <f t="shared" si="22"/>
        <v>15</v>
      </c>
      <c r="C349" s="14">
        <f t="shared" si="23"/>
        <v>9</v>
      </c>
      <c r="D349" s="14">
        <v>14.4</v>
      </c>
      <c r="E349" s="16">
        <v>217.7</v>
      </c>
      <c r="F349" s="84">
        <f>LB!$K$19*Reporte!D349+LB!$L$19</f>
        <v>282.90255892666721</v>
      </c>
      <c r="G349" s="15">
        <f t="shared" si="24"/>
        <v>65.202558926667223</v>
      </c>
      <c r="H349" s="85">
        <f t="shared" si="25"/>
        <v>0.23047709138455955</v>
      </c>
      <c r="I349" s="3"/>
    </row>
    <row r="350" spans="2:9" x14ac:dyDescent="0.3">
      <c r="B350" s="13">
        <f t="shared" si="22"/>
        <v>15</v>
      </c>
      <c r="C350" s="14">
        <f t="shared" si="23"/>
        <v>10</v>
      </c>
      <c r="D350" s="14">
        <v>14.6</v>
      </c>
      <c r="E350" s="16">
        <v>218.9</v>
      </c>
      <c r="F350" s="84">
        <f>LB!$K$19*Reporte!D350+LB!$L$19</f>
        <v>285.49940278230952</v>
      </c>
      <c r="G350" s="15">
        <f t="shared" si="24"/>
        <v>66.599402782309511</v>
      </c>
      <c r="H350" s="85">
        <f t="shared" si="25"/>
        <v>0.23327335235475397</v>
      </c>
      <c r="I350" s="3"/>
    </row>
    <row r="351" spans="2:9" x14ac:dyDescent="0.3">
      <c r="B351" s="13">
        <f t="shared" si="22"/>
        <v>15</v>
      </c>
      <c r="C351" s="14">
        <f t="shared" si="23"/>
        <v>11</v>
      </c>
      <c r="D351" s="14">
        <v>14.4</v>
      </c>
      <c r="E351" s="16">
        <v>214.7</v>
      </c>
      <c r="F351" s="84">
        <f>LB!$K$19*Reporte!D351+LB!$L$19</f>
        <v>282.90255892666721</v>
      </c>
      <c r="G351" s="15">
        <f t="shared" si="24"/>
        <v>68.202558926667223</v>
      </c>
      <c r="H351" s="85">
        <f t="shared" si="25"/>
        <v>0.24108144933516276</v>
      </c>
      <c r="I351" s="3"/>
    </row>
    <row r="352" spans="2:9" x14ac:dyDescent="0.3">
      <c r="B352" s="13">
        <f t="shared" si="22"/>
        <v>15</v>
      </c>
      <c r="C352" s="14">
        <f t="shared" si="23"/>
        <v>12</v>
      </c>
      <c r="D352" s="14">
        <v>11.9</v>
      </c>
      <c r="E352" s="16">
        <v>191</v>
      </c>
      <c r="F352" s="84">
        <f>LB!$K$19*Reporte!D352+LB!$L$19</f>
        <v>250.44201073113788</v>
      </c>
      <c r="G352" s="15">
        <f t="shared" si="24"/>
        <v>59.442010731137884</v>
      </c>
      <c r="H352" s="85">
        <f t="shared" si="25"/>
        <v>0.23734840076392724</v>
      </c>
      <c r="I352" s="3"/>
    </row>
    <row r="353" spans="2:9" x14ac:dyDescent="0.3">
      <c r="B353" s="13">
        <f t="shared" si="22"/>
        <v>15</v>
      </c>
      <c r="C353" s="14">
        <f t="shared" si="23"/>
        <v>13</v>
      </c>
      <c r="D353" s="14">
        <v>15.6</v>
      </c>
      <c r="E353" s="16">
        <v>225</v>
      </c>
      <c r="F353" s="84">
        <f>LB!$K$19*Reporte!D353+LB!$L$19</f>
        <v>298.48362206052127</v>
      </c>
      <c r="G353" s="15">
        <f t="shared" si="24"/>
        <v>73.48362206052127</v>
      </c>
      <c r="H353" s="85">
        <f t="shared" si="25"/>
        <v>0.24618979612094613</v>
      </c>
      <c r="I353" s="3"/>
    </row>
    <row r="354" spans="2:9" x14ac:dyDescent="0.3">
      <c r="B354" s="13">
        <f t="shared" si="22"/>
        <v>15</v>
      </c>
      <c r="C354" s="14">
        <f t="shared" si="23"/>
        <v>14</v>
      </c>
      <c r="D354" s="14">
        <v>14.2</v>
      </c>
      <c r="E354" s="16">
        <v>222.4</v>
      </c>
      <c r="F354" s="84">
        <f>LB!$K$19*Reporte!D354+LB!$L$19</f>
        <v>280.30571507102485</v>
      </c>
      <c r="G354" s="15">
        <f t="shared" si="24"/>
        <v>57.905715071024844</v>
      </c>
      <c r="H354" s="85">
        <f t="shared" si="25"/>
        <v>0.20658057241662908</v>
      </c>
      <c r="I354" s="3"/>
    </row>
    <row r="355" spans="2:9" x14ac:dyDescent="0.3">
      <c r="B355" s="13">
        <f t="shared" si="22"/>
        <v>15</v>
      </c>
      <c r="C355" s="14">
        <f t="shared" si="23"/>
        <v>15</v>
      </c>
      <c r="D355" s="14">
        <v>14.5</v>
      </c>
      <c r="E355" s="16">
        <v>224.1</v>
      </c>
      <c r="F355" s="84">
        <f>LB!$K$19*Reporte!D355+LB!$L$19</f>
        <v>284.20098085448836</v>
      </c>
      <c r="G355" s="15">
        <f t="shared" si="24"/>
        <v>60.10098085448837</v>
      </c>
      <c r="H355" s="85">
        <f t="shared" si="25"/>
        <v>0.21147351664229558</v>
      </c>
      <c r="I355" s="3"/>
    </row>
    <row r="356" spans="2:9" x14ac:dyDescent="0.3">
      <c r="B356" s="13">
        <f t="shared" si="22"/>
        <v>15</v>
      </c>
      <c r="C356" s="14">
        <f t="shared" si="23"/>
        <v>16</v>
      </c>
      <c r="D356" s="14">
        <v>13.3</v>
      </c>
      <c r="E356" s="16">
        <v>206.7</v>
      </c>
      <c r="F356" s="84">
        <f>LB!$K$19*Reporte!D356+LB!$L$19</f>
        <v>268.61991772063431</v>
      </c>
      <c r="G356" s="15">
        <f t="shared" si="24"/>
        <v>61.919917720634317</v>
      </c>
      <c r="H356" s="85">
        <f t="shared" si="25"/>
        <v>0.23051126754134166</v>
      </c>
      <c r="I356" s="3"/>
    </row>
    <row r="357" spans="2:9" x14ac:dyDescent="0.3">
      <c r="B357" s="13">
        <f t="shared" si="22"/>
        <v>15</v>
      </c>
      <c r="C357" s="14">
        <f t="shared" si="23"/>
        <v>17</v>
      </c>
      <c r="D357" s="14">
        <v>13.4</v>
      </c>
      <c r="E357" s="16">
        <v>199.9</v>
      </c>
      <c r="F357" s="84">
        <f>LB!$K$19*Reporte!D357+LB!$L$19</f>
        <v>269.91833964845546</v>
      </c>
      <c r="G357" s="15">
        <f t="shared" si="24"/>
        <v>70.018339648455452</v>
      </c>
      <c r="H357" s="85">
        <f t="shared" si="25"/>
        <v>0.25940564001559913</v>
      </c>
      <c r="I357" s="3"/>
    </row>
    <row r="358" spans="2:9" x14ac:dyDescent="0.3">
      <c r="B358" s="13">
        <f t="shared" si="22"/>
        <v>15</v>
      </c>
      <c r="C358" s="14">
        <f t="shared" si="23"/>
        <v>18</v>
      </c>
      <c r="D358" s="14">
        <v>15.3</v>
      </c>
      <c r="E358" s="16">
        <v>230.3</v>
      </c>
      <c r="F358" s="84">
        <f>LB!$K$19*Reporte!D358+LB!$L$19</f>
        <v>294.58835627705776</v>
      </c>
      <c r="G358" s="15">
        <f t="shared" si="24"/>
        <v>64.288356277057744</v>
      </c>
      <c r="H358" s="85">
        <f t="shared" si="25"/>
        <v>0.21823115173158816</v>
      </c>
      <c r="I358" s="3"/>
    </row>
    <row r="359" spans="2:9" x14ac:dyDescent="0.3">
      <c r="B359" s="13">
        <f t="shared" si="22"/>
        <v>15</v>
      </c>
      <c r="C359" s="14">
        <f t="shared" si="23"/>
        <v>19</v>
      </c>
      <c r="D359" s="14">
        <v>15</v>
      </c>
      <c r="E359" s="16">
        <v>221.5</v>
      </c>
      <c r="F359" s="84">
        <f>LB!$K$19*Reporte!D359+LB!$L$19</f>
        <v>290.69309049359424</v>
      </c>
      <c r="G359" s="15">
        <f t="shared" si="24"/>
        <v>69.193090493594241</v>
      </c>
      <c r="H359" s="85">
        <f t="shared" si="25"/>
        <v>0.23802798469033096</v>
      </c>
      <c r="I359" s="3"/>
    </row>
    <row r="360" spans="2:9" x14ac:dyDescent="0.3">
      <c r="B360" s="13">
        <f t="shared" si="22"/>
        <v>15</v>
      </c>
      <c r="C360" s="14">
        <f t="shared" si="23"/>
        <v>20</v>
      </c>
      <c r="D360" s="14">
        <v>13.7</v>
      </c>
      <c r="E360" s="16">
        <v>210.5</v>
      </c>
      <c r="F360" s="84">
        <f>LB!$K$19*Reporte!D360+LB!$L$19</f>
        <v>273.81360543191897</v>
      </c>
      <c r="G360" s="15">
        <f t="shared" si="24"/>
        <v>63.313605431918972</v>
      </c>
      <c r="H360" s="85">
        <f t="shared" si="25"/>
        <v>0.23122885121813741</v>
      </c>
      <c r="I360" s="3"/>
    </row>
    <row r="361" spans="2:9" x14ac:dyDescent="0.3">
      <c r="B361" s="13">
        <f t="shared" si="22"/>
        <v>15</v>
      </c>
      <c r="C361" s="14">
        <f t="shared" si="23"/>
        <v>21</v>
      </c>
      <c r="D361" s="14">
        <v>14.1</v>
      </c>
      <c r="E361" s="16">
        <v>208.7</v>
      </c>
      <c r="F361" s="84">
        <f>LB!$K$19*Reporte!D361+LB!$L$19</f>
        <v>279.0072931432037</v>
      </c>
      <c r="G361" s="15">
        <f t="shared" si="24"/>
        <v>70.307293143203708</v>
      </c>
      <c r="H361" s="85">
        <f t="shared" si="25"/>
        <v>0.25199087934636061</v>
      </c>
      <c r="I361" s="3"/>
    </row>
    <row r="362" spans="2:9" x14ac:dyDescent="0.3">
      <c r="B362" s="13">
        <f t="shared" si="22"/>
        <v>15</v>
      </c>
      <c r="C362" s="14">
        <f t="shared" si="23"/>
        <v>22</v>
      </c>
      <c r="D362" s="14">
        <v>15.4</v>
      </c>
      <c r="E362" s="16">
        <v>225.6</v>
      </c>
      <c r="F362" s="84">
        <f>LB!$K$19*Reporte!D362+LB!$L$19</f>
        <v>295.88677820487896</v>
      </c>
      <c r="G362" s="15">
        <f t="shared" si="24"/>
        <v>70.286778204878971</v>
      </c>
      <c r="H362" s="85">
        <f t="shared" si="25"/>
        <v>0.2375461946333092</v>
      </c>
      <c r="I362" s="3"/>
    </row>
    <row r="363" spans="2:9" x14ac:dyDescent="0.3">
      <c r="B363" s="13">
        <f t="shared" si="22"/>
        <v>15</v>
      </c>
      <c r="C363" s="14">
        <f t="shared" si="23"/>
        <v>23</v>
      </c>
      <c r="D363" s="14">
        <v>13.8</v>
      </c>
      <c r="E363" s="16">
        <v>204.5</v>
      </c>
      <c r="F363" s="84">
        <f>LB!$K$19*Reporte!D363+LB!$L$19</f>
        <v>275.11202735974018</v>
      </c>
      <c r="G363" s="15">
        <f t="shared" si="24"/>
        <v>70.612027359740182</v>
      </c>
      <c r="H363" s="85">
        <f t="shared" si="25"/>
        <v>0.25666644980012798</v>
      </c>
      <c r="I363" s="3"/>
    </row>
    <row r="364" spans="2:9" x14ac:dyDescent="0.3">
      <c r="B364" s="13">
        <f t="shared" si="22"/>
        <v>15</v>
      </c>
      <c r="C364" s="14">
        <f t="shared" si="23"/>
        <v>24</v>
      </c>
      <c r="D364" s="14">
        <v>13.7</v>
      </c>
      <c r="E364" s="16">
        <v>209.1</v>
      </c>
      <c r="F364" s="84">
        <f>LB!$K$19*Reporte!D364+LB!$L$19</f>
        <v>273.81360543191897</v>
      </c>
      <c r="G364" s="15">
        <f t="shared" si="24"/>
        <v>64.713605431918978</v>
      </c>
      <c r="H364" s="85">
        <f t="shared" si="25"/>
        <v>0.23634181847844435</v>
      </c>
      <c r="I364" s="3"/>
    </row>
    <row r="365" spans="2:9" x14ac:dyDescent="0.3">
      <c r="B365" s="13">
        <f t="shared" si="22"/>
        <v>16</v>
      </c>
      <c r="C365" s="14">
        <f t="shared" si="23"/>
        <v>1</v>
      </c>
      <c r="D365" s="14">
        <v>12.6</v>
      </c>
      <c r="E365" s="16">
        <v>198.6</v>
      </c>
      <c r="F365" s="84">
        <f>LB!$K$19*Reporte!D365+LB!$L$19</f>
        <v>259.53096422588607</v>
      </c>
      <c r="G365" s="15">
        <f t="shared" si="24"/>
        <v>60.930964225886072</v>
      </c>
      <c r="H365" s="85">
        <f t="shared" si="25"/>
        <v>0.2347733897865614</v>
      </c>
      <c r="I365" s="3"/>
    </row>
    <row r="366" spans="2:9" x14ac:dyDescent="0.3">
      <c r="B366" s="13">
        <f t="shared" si="22"/>
        <v>16</v>
      </c>
      <c r="C366" s="14">
        <f t="shared" si="23"/>
        <v>2</v>
      </c>
      <c r="D366" s="14">
        <v>12.1</v>
      </c>
      <c r="E366" s="16">
        <v>180.3</v>
      </c>
      <c r="F366" s="84">
        <f>LB!$K$19*Reporte!D366+LB!$L$19</f>
        <v>253.03885458678022</v>
      </c>
      <c r="G366" s="15">
        <f t="shared" si="24"/>
        <v>72.738854586780207</v>
      </c>
      <c r="H366" s="85">
        <f t="shared" si="25"/>
        <v>0.28746120711605677</v>
      </c>
      <c r="I366" s="3"/>
    </row>
    <row r="367" spans="2:9" x14ac:dyDescent="0.3">
      <c r="B367" s="13">
        <f t="shared" si="22"/>
        <v>16</v>
      </c>
      <c r="C367" s="14">
        <f t="shared" si="23"/>
        <v>3</v>
      </c>
      <c r="D367" s="14">
        <v>14.4</v>
      </c>
      <c r="E367" s="16">
        <v>209.4</v>
      </c>
      <c r="F367" s="84">
        <f>LB!$K$19*Reporte!D367+LB!$L$19</f>
        <v>282.90255892666721</v>
      </c>
      <c r="G367" s="15">
        <f t="shared" si="24"/>
        <v>73.502558926667206</v>
      </c>
      <c r="H367" s="85">
        <f t="shared" si="25"/>
        <v>0.25981581504789508</v>
      </c>
      <c r="I367" s="3"/>
    </row>
    <row r="368" spans="2:9" x14ac:dyDescent="0.3">
      <c r="B368" s="13">
        <f t="shared" si="22"/>
        <v>16</v>
      </c>
      <c r="C368" s="14">
        <f t="shared" si="23"/>
        <v>4</v>
      </c>
      <c r="D368" s="14">
        <v>15</v>
      </c>
      <c r="E368" s="16">
        <v>228</v>
      </c>
      <c r="F368" s="84">
        <f>LB!$K$19*Reporte!D368+LB!$L$19</f>
        <v>290.69309049359424</v>
      </c>
      <c r="G368" s="15">
        <f t="shared" si="24"/>
        <v>62.693090493594241</v>
      </c>
      <c r="H368" s="85">
        <f t="shared" si="25"/>
        <v>0.21566763209659348</v>
      </c>
      <c r="I368" s="3"/>
    </row>
    <row r="369" spans="2:9" x14ac:dyDescent="0.3">
      <c r="B369" s="13">
        <f t="shared" si="22"/>
        <v>16</v>
      </c>
      <c r="C369" s="14">
        <f t="shared" si="23"/>
        <v>5</v>
      </c>
      <c r="D369" s="14">
        <v>14.2</v>
      </c>
      <c r="E369" s="16">
        <v>213.1</v>
      </c>
      <c r="F369" s="84">
        <f>LB!$K$19*Reporte!D369+LB!$L$19</f>
        <v>280.30571507102485</v>
      </c>
      <c r="G369" s="15">
        <f t="shared" si="24"/>
        <v>67.205715071024855</v>
      </c>
      <c r="H369" s="85">
        <f t="shared" si="25"/>
        <v>0.23975863301251649</v>
      </c>
      <c r="I369" s="3"/>
    </row>
    <row r="370" spans="2:9" x14ac:dyDescent="0.3">
      <c r="B370" s="13">
        <f t="shared" si="22"/>
        <v>16</v>
      </c>
      <c r="C370" s="14">
        <f t="shared" si="23"/>
        <v>6</v>
      </c>
      <c r="D370" s="14">
        <v>15.5</v>
      </c>
      <c r="E370" s="16">
        <v>224.7</v>
      </c>
      <c r="F370" s="84">
        <f>LB!$K$19*Reporte!D370+LB!$L$19</f>
        <v>297.18520013270006</v>
      </c>
      <c r="G370" s="15">
        <f t="shared" si="24"/>
        <v>72.485200132700072</v>
      </c>
      <c r="H370" s="85">
        <f t="shared" si="25"/>
        <v>0.24390582068129152</v>
      </c>
      <c r="I370" s="3"/>
    </row>
    <row r="371" spans="2:9" x14ac:dyDescent="0.3">
      <c r="B371" s="13">
        <f t="shared" si="22"/>
        <v>16</v>
      </c>
      <c r="C371" s="14">
        <f t="shared" si="23"/>
        <v>7</v>
      </c>
      <c r="D371" s="14">
        <v>15</v>
      </c>
      <c r="E371" s="16">
        <v>217.3</v>
      </c>
      <c r="F371" s="84">
        <f>LB!$K$19*Reporte!D371+LB!$L$19</f>
        <v>290.69309049359424</v>
      </c>
      <c r="G371" s="15">
        <f t="shared" si="24"/>
        <v>73.393090493594229</v>
      </c>
      <c r="H371" s="85">
        <f t="shared" si="25"/>
        <v>0.25247621252013053</v>
      </c>
      <c r="I371" s="3"/>
    </row>
    <row r="372" spans="2:9" x14ac:dyDescent="0.3">
      <c r="B372" s="13">
        <f t="shared" si="22"/>
        <v>16</v>
      </c>
      <c r="C372" s="14">
        <f t="shared" si="23"/>
        <v>8</v>
      </c>
      <c r="D372" s="14">
        <v>17.3</v>
      </c>
      <c r="E372" s="16">
        <v>252.6</v>
      </c>
      <c r="F372" s="84">
        <f>LB!$K$19*Reporte!D372+LB!$L$19</f>
        <v>320.55679483348126</v>
      </c>
      <c r="G372" s="15">
        <f t="shared" si="24"/>
        <v>67.956794833481268</v>
      </c>
      <c r="H372" s="85">
        <f t="shared" si="25"/>
        <v>0.2119961140389571</v>
      </c>
      <c r="I372" s="3"/>
    </row>
    <row r="373" spans="2:9" x14ac:dyDescent="0.3">
      <c r="B373" s="13">
        <f t="shared" si="22"/>
        <v>16</v>
      </c>
      <c r="C373" s="14">
        <f t="shared" si="23"/>
        <v>9</v>
      </c>
      <c r="D373" s="14">
        <v>15.9</v>
      </c>
      <c r="E373" s="16">
        <v>241.5</v>
      </c>
      <c r="F373" s="84">
        <f>LB!$K$19*Reporte!D373+LB!$L$19</f>
        <v>302.37888784398478</v>
      </c>
      <c r="G373" s="15">
        <f t="shared" si="24"/>
        <v>60.878887843984785</v>
      </c>
      <c r="H373" s="85">
        <f t="shared" si="25"/>
        <v>0.20133312969718911</v>
      </c>
      <c r="I373" s="3"/>
    </row>
    <row r="374" spans="2:9" x14ac:dyDescent="0.3">
      <c r="B374" s="13">
        <f t="shared" si="22"/>
        <v>16</v>
      </c>
      <c r="C374" s="14">
        <f t="shared" si="23"/>
        <v>10</v>
      </c>
      <c r="D374" s="14">
        <v>14.8</v>
      </c>
      <c r="E374" s="16">
        <v>223.1</v>
      </c>
      <c r="F374" s="84">
        <f>LB!$K$19*Reporte!D374+LB!$L$19</f>
        <v>288.09624663795194</v>
      </c>
      <c r="G374" s="15">
        <f t="shared" si="24"/>
        <v>64.996246637951941</v>
      </c>
      <c r="H374" s="85">
        <f t="shared" si="25"/>
        <v>0.22560601672687589</v>
      </c>
      <c r="I374" s="3"/>
    </row>
    <row r="375" spans="2:9" x14ac:dyDescent="0.3">
      <c r="B375" s="13">
        <f t="shared" si="22"/>
        <v>16</v>
      </c>
      <c r="C375" s="14">
        <f t="shared" si="23"/>
        <v>11</v>
      </c>
      <c r="D375" s="14">
        <v>14.2</v>
      </c>
      <c r="E375" s="16">
        <v>211.9</v>
      </c>
      <c r="F375" s="84">
        <f>LB!$K$19*Reporte!D375+LB!$L$19</f>
        <v>280.30571507102485</v>
      </c>
      <c r="G375" s="15">
        <f t="shared" si="24"/>
        <v>68.405715071024844</v>
      </c>
      <c r="H375" s="85">
        <f t="shared" si="25"/>
        <v>0.24403967308940513</v>
      </c>
      <c r="I375" s="3"/>
    </row>
    <row r="376" spans="2:9" x14ac:dyDescent="0.3">
      <c r="B376" s="13">
        <f t="shared" si="22"/>
        <v>16</v>
      </c>
      <c r="C376" s="14">
        <f t="shared" si="23"/>
        <v>12</v>
      </c>
      <c r="D376" s="14">
        <v>14.3</v>
      </c>
      <c r="E376" s="16">
        <v>218.5</v>
      </c>
      <c r="F376" s="84">
        <f>LB!$K$19*Reporte!D376+LB!$L$19</f>
        <v>281.604136998846</v>
      </c>
      <c r="G376" s="15">
        <f t="shared" si="24"/>
        <v>63.104136998846002</v>
      </c>
      <c r="H376" s="85">
        <f t="shared" si="25"/>
        <v>0.2240881035036236</v>
      </c>
      <c r="I376" s="3"/>
    </row>
    <row r="377" spans="2:9" x14ac:dyDescent="0.3">
      <c r="B377" s="13">
        <f t="shared" si="22"/>
        <v>16</v>
      </c>
      <c r="C377" s="14">
        <f t="shared" si="23"/>
        <v>13</v>
      </c>
      <c r="D377" s="14">
        <v>16.2</v>
      </c>
      <c r="E377" s="16">
        <v>230</v>
      </c>
      <c r="F377" s="84">
        <f>LB!$K$19*Reporte!D377+LB!$L$19</f>
        <v>306.2741536274483</v>
      </c>
      <c r="G377" s="15">
        <f t="shared" si="24"/>
        <v>76.2741536274483</v>
      </c>
      <c r="H377" s="85">
        <f t="shared" si="25"/>
        <v>0.24903881938476641</v>
      </c>
      <c r="I377" s="3"/>
    </row>
    <row r="378" spans="2:9" x14ac:dyDescent="0.3">
      <c r="B378" s="13">
        <f t="shared" si="22"/>
        <v>16</v>
      </c>
      <c r="C378" s="14">
        <f t="shared" si="23"/>
        <v>14</v>
      </c>
      <c r="D378" s="14">
        <v>14</v>
      </c>
      <c r="E378" s="16">
        <v>211.2</v>
      </c>
      <c r="F378" s="84">
        <f>LB!$K$19*Reporte!D378+LB!$L$19</f>
        <v>277.70887121538249</v>
      </c>
      <c r="G378" s="15">
        <f t="shared" si="24"/>
        <v>66.508871215382499</v>
      </c>
      <c r="H378" s="85">
        <f t="shared" si="25"/>
        <v>0.23949134546659928</v>
      </c>
      <c r="I378" s="3"/>
    </row>
    <row r="379" spans="2:9" x14ac:dyDescent="0.3">
      <c r="B379" s="13">
        <f t="shared" si="22"/>
        <v>16</v>
      </c>
      <c r="C379" s="14">
        <f t="shared" si="23"/>
        <v>15</v>
      </c>
      <c r="D379" s="14">
        <v>12.9</v>
      </c>
      <c r="E379" s="16">
        <v>203.2</v>
      </c>
      <c r="F379" s="84">
        <f>LB!$K$19*Reporte!D379+LB!$L$19</f>
        <v>263.42623000934964</v>
      </c>
      <c r="G379" s="15">
        <f t="shared" si="24"/>
        <v>60.226230009349649</v>
      </c>
      <c r="H379" s="85">
        <f t="shared" si="25"/>
        <v>0.22862654947919223</v>
      </c>
      <c r="I379" s="3"/>
    </row>
    <row r="380" spans="2:9" x14ac:dyDescent="0.3">
      <c r="B380" s="13">
        <f t="shared" si="22"/>
        <v>16</v>
      </c>
      <c r="C380" s="14">
        <f t="shared" si="23"/>
        <v>16</v>
      </c>
      <c r="D380" s="14">
        <v>14.6</v>
      </c>
      <c r="E380" s="16">
        <v>218.7</v>
      </c>
      <c r="F380" s="84">
        <f>LB!$K$19*Reporte!D380+LB!$L$19</f>
        <v>285.49940278230952</v>
      </c>
      <c r="G380" s="15">
        <f t="shared" si="24"/>
        <v>66.799402782309528</v>
      </c>
      <c r="H380" s="85">
        <f t="shared" si="25"/>
        <v>0.23397387921418319</v>
      </c>
      <c r="I380" s="3"/>
    </row>
    <row r="381" spans="2:9" x14ac:dyDescent="0.3">
      <c r="B381" s="13">
        <f t="shared" si="22"/>
        <v>16</v>
      </c>
      <c r="C381" s="14">
        <f t="shared" si="23"/>
        <v>17</v>
      </c>
      <c r="D381" s="14">
        <v>14.7</v>
      </c>
      <c r="E381" s="16">
        <v>213.3</v>
      </c>
      <c r="F381" s="84">
        <f>LB!$K$19*Reporte!D381+LB!$L$19</f>
        <v>286.79782471013073</v>
      </c>
      <c r="G381" s="15">
        <f t="shared" si="24"/>
        <v>73.497824710130715</v>
      </c>
      <c r="H381" s="85">
        <f t="shared" si="25"/>
        <v>0.25627050966797138</v>
      </c>
      <c r="I381" s="3"/>
    </row>
    <row r="382" spans="2:9" x14ac:dyDescent="0.3">
      <c r="B382" s="13">
        <f t="shared" si="22"/>
        <v>16</v>
      </c>
      <c r="C382" s="14">
        <f t="shared" si="23"/>
        <v>18</v>
      </c>
      <c r="D382" s="14">
        <v>16.2</v>
      </c>
      <c r="E382" s="16">
        <v>231.4</v>
      </c>
      <c r="F382" s="84">
        <f>LB!$K$19*Reporte!D382+LB!$L$19</f>
        <v>306.2741536274483</v>
      </c>
      <c r="G382" s="15">
        <f t="shared" si="24"/>
        <v>74.874153627448294</v>
      </c>
      <c r="H382" s="85">
        <f t="shared" si="25"/>
        <v>0.2444677513288476</v>
      </c>
      <c r="I382" s="3"/>
    </row>
    <row r="383" spans="2:9" x14ac:dyDescent="0.3">
      <c r="B383" s="13">
        <f t="shared" si="22"/>
        <v>16</v>
      </c>
      <c r="C383" s="14">
        <f t="shared" si="23"/>
        <v>19</v>
      </c>
      <c r="D383" s="14">
        <v>13.6</v>
      </c>
      <c r="E383" s="16">
        <v>205.5</v>
      </c>
      <c r="F383" s="84">
        <f>LB!$K$19*Reporte!D383+LB!$L$19</f>
        <v>272.51518350409782</v>
      </c>
      <c r="G383" s="15">
        <f t="shared" si="24"/>
        <v>67.01518350409782</v>
      </c>
      <c r="H383" s="85">
        <f t="shared" si="25"/>
        <v>0.2459135767864109</v>
      </c>
      <c r="I383" s="3"/>
    </row>
    <row r="384" spans="2:9" x14ac:dyDescent="0.3">
      <c r="B384" s="13">
        <f t="shared" si="22"/>
        <v>16</v>
      </c>
      <c r="C384" s="14">
        <f t="shared" si="23"/>
        <v>20</v>
      </c>
      <c r="D384" s="14">
        <v>14.1</v>
      </c>
      <c r="E384" s="16">
        <v>206.4</v>
      </c>
      <c r="F384" s="84">
        <f>LB!$K$19*Reporte!D384+LB!$L$19</f>
        <v>279.0072931432037</v>
      </c>
      <c r="G384" s="15">
        <f t="shared" si="24"/>
        <v>72.607293143203691</v>
      </c>
      <c r="H384" s="85">
        <f t="shared" si="25"/>
        <v>0.2602343914570619</v>
      </c>
      <c r="I384" s="3"/>
    </row>
    <row r="385" spans="2:9" x14ac:dyDescent="0.3">
      <c r="B385" s="13">
        <f t="shared" si="22"/>
        <v>16</v>
      </c>
      <c r="C385" s="14">
        <f t="shared" si="23"/>
        <v>21</v>
      </c>
      <c r="D385" s="14">
        <v>15.2</v>
      </c>
      <c r="E385" s="16">
        <v>227.2</v>
      </c>
      <c r="F385" s="84">
        <f>LB!$K$19*Reporte!D385+LB!$L$19</f>
        <v>293.28993434923655</v>
      </c>
      <c r="G385" s="15">
        <f t="shared" si="24"/>
        <v>66.089934349236557</v>
      </c>
      <c r="H385" s="85">
        <f t="shared" si="25"/>
        <v>0.22533993365943344</v>
      </c>
      <c r="I385" s="3"/>
    </row>
    <row r="386" spans="2:9" x14ac:dyDescent="0.3">
      <c r="B386" s="13">
        <f t="shared" si="22"/>
        <v>16</v>
      </c>
      <c r="C386" s="14">
        <f t="shared" si="23"/>
        <v>22</v>
      </c>
      <c r="D386" s="14">
        <v>16.8</v>
      </c>
      <c r="E386" s="16">
        <v>242.4</v>
      </c>
      <c r="F386" s="84">
        <f>LB!$K$19*Reporte!D386+LB!$L$19</f>
        <v>314.06468519437533</v>
      </c>
      <c r="G386" s="15">
        <f t="shared" si="24"/>
        <v>71.664685194375323</v>
      </c>
      <c r="H386" s="85">
        <f t="shared" si="25"/>
        <v>0.22818447464101826</v>
      </c>
      <c r="I386" s="3"/>
    </row>
    <row r="387" spans="2:9" x14ac:dyDescent="0.3">
      <c r="B387" s="13">
        <f t="shared" si="22"/>
        <v>16</v>
      </c>
      <c r="C387" s="14">
        <f t="shared" si="23"/>
        <v>23</v>
      </c>
      <c r="D387" s="14">
        <v>13.8</v>
      </c>
      <c r="E387" s="16">
        <v>203.1</v>
      </c>
      <c r="F387" s="84">
        <f>LB!$K$19*Reporte!D387+LB!$L$19</f>
        <v>275.11202735974018</v>
      </c>
      <c r="G387" s="15">
        <f t="shared" si="24"/>
        <v>72.012027359740188</v>
      </c>
      <c r="H387" s="85">
        <f t="shared" si="25"/>
        <v>0.26175528584061608</v>
      </c>
      <c r="I387" s="3"/>
    </row>
    <row r="388" spans="2:9" x14ac:dyDescent="0.3">
      <c r="B388" s="13">
        <f t="shared" si="22"/>
        <v>16</v>
      </c>
      <c r="C388" s="14">
        <f t="shared" si="23"/>
        <v>24</v>
      </c>
      <c r="D388" s="14">
        <v>17.399999999999999</v>
      </c>
      <c r="E388" s="16">
        <v>246.5</v>
      </c>
      <c r="F388" s="84">
        <f>LB!$K$19*Reporte!D388+LB!$L$19</f>
        <v>321.85521676130236</v>
      </c>
      <c r="G388" s="15">
        <f t="shared" si="24"/>
        <v>75.355216761302358</v>
      </c>
      <c r="H388" s="85">
        <f t="shared" si="25"/>
        <v>0.23412768486268806</v>
      </c>
      <c r="I388" s="3"/>
    </row>
    <row r="389" spans="2:9" x14ac:dyDescent="0.3">
      <c r="B389" s="13">
        <f t="shared" si="22"/>
        <v>17</v>
      </c>
      <c r="C389" s="14">
        <f t="shared" si="23"/>
        <v>1</v>
      </c>
      <c r="D389" s="14">
        <v>15.8</v>
      </c>
      <c r="E389" s="16">
        <v>225.7</v>
      </c>
      <c r="F389" s="84">
        <f>LB!$K$19*Reporte!D389+LB!$L$19</f>
        <v>301.08046591616363</v>
      </c>
      <c r="G389" s="15">
        <f t="shared" si="24"/>
        <v>75.380465916163644</v>
      </c>
      <c r="H389" s="85">
        <f t="shared" si="25"/>
        <v>0.25036651144665578</v>
      </c>
      <c r="I389" s="3"/>
    </row>
    <row r="390" spans="2:9" x14ac:dyDescent="0.3">
      <c r="B390" s="13">
        <f t="shared" ref="B390:B453" si="26">INT((ROW(386:386)-1)/24)+1</f>
        <v>17</v>
      </c>
      <c r="C390" s="14">
        <f t="shared" ref="C390:C453" si="27">MOD(ROW(386:386)-1,24)+1</f>
        <v>2</v>
      </c>
      <c r="D390" s="14">
        <v>15.7</v>
      </c>
      <c r="E390" s="16">
        <v>233.6</v>
      </c>
      <c r="F390" s="84">
        <f>LB!$K$19*Reporte!D390+LB!$L$19</f>
        <v>299.78204398834248</v>
      </c>
      <c r="G390" s="15">
        <f t="shared" ref="G390:G453" si="28">F390-E390</f>
        <v>66.182043988342485</v>
      </c>
      <c r="H390" s="85">
        <f t="shared" ref="H390:H453" si="29">G390/F390</f>
        <v>0.22076720509289771</v>
      </c>
      <c r="I390" s="3"/>
    </row>
    <row r="391" spans="2:9" x14ac:dyDescent="0.3">
      <c r="B391" s="13">
        <f t="shared" si="26"/>
        <v>17</v>
      </c>
      <c r="C391" s="14">
        <f t="shared" si="27"/>
        <v>3</v>
      </c>
      <c r="D391" s="14">
        <v>14.3</v>
      </c>
      <c r="E391" s="16">
        <v>207.7</v>
      </c>
      <c r="F391" s="84">
        <f>LB!$K$19*Reporte!D391+LB!$L$19</f>
        <v>281.604136998846</v>
      </c>
      <c r="G391" s="15">
        <f t="shared" si="28"/>
        <v>73.904136998846013</v>
      </c>
      <c r="H391" s="85">
        <f t="shared" si="29"/>
        <v>0.26243981280413103</v>
      </c>
      <c r="I391" s="3"/>
    </row>
    <row r="392" spans="2:9" x14ac:dyDescent="0.3">
      <c r="B392" s="13">
        <f t="shared" si="26"/>
        <v>17</v>
      </c>
      <c r="C392" s="14">
        <f t="shared" si="27"/>
        <v>4</v>
      </c>
      <c r="D392" s="14">
        <v>15.2</v>
      </c>
      <c r="E392" s="16">
        <v>229</v>
      </c>
      <c r="F392" s="84">
        <f>LB!$K$19*Reporte!D392+LB!$L$19</f>
        <v>293.28993434923655</v>
      </c>
      <c r="G392" s="15">
        <f t="shared" si="28"/>
        <v>64.289934349236546</v>
      </c>
      <c r="H392" s="85">
        <f t="shared" si="29"/>
        <v>0.21920266200708738</v>
      </c>
      <c r="I392" s="3"/>
    </row>
    <row r="393" spans="2:9" x14ac:dyDescent="0.3">
      <c r="B393" s="13">
        <f t="shared" si="26"/>
        <v>17</v>
      </c>
      <c r="C393" s="14">
        <f t="shared" si="27"/>
        <v>5</v>
      </c>
      <c r="D393" s="14">
        <v>15.4</v>
      </c>
      <c r="E393" s="16">
        <v>234.6</v>
      </c>
      <c r="F393" s="84">
        <f>LB!$K$19*Reporte!D393+LB!$L$19</f>
        <v>295.88677820487896</v>
      </c>
      <c r="G393" s="15">
        <f t="shared" si="28"/>
        <v>61.286778204878971</v>
      </c>
      <c r="H393" s="85">
        <f t="shared" si="29"/>
        <v>0.20712915452559547</v>
      </c>
      <c r="I393" s="3"/>
    </row>
    <row r="394" spans="2:9" x14ac:dyDescent="0.3">
      <c r="B394" s="13">
        <f t="shared" si="26"/>
        <v>17</v>
      </c>
      <c r="C394" s="14">
        <f t="shared" si="27"/>
        <v>6</v>
      </c>
      <c r="D394" s="14">
        <v>14.2</v>
      </c>
      <c r="E394" s="16">
        <v>213</v>
      </c>
      <c r="F394" s="84">
        <f>LB!$K$19*Reporte!D394+LB!$L$19</f>
        <v>280.30571507102485</v>
      </c>
      <c r="G394" s="15">
        <f t="shared" si="28"/>
        <v>67.305715071024849</v>
      </c>
      <c r="H394" s="85">
        <f t="shared" si="29"/>
        <v>0.24011538635225718</v>
      </c>
      <c r="I394" s="3"/>
    </row>
    <row r="395" spans="2:9" x14ac:dyDescent="0.3">
      <c r="B395" s="13">
        <f t="shared" si="26"/>
        <v>17</v>
      </c>
      <c r="C395" s="14">
        <f t="shared" si="27"/>
        <v>7</v>
      </c>
      <c r="D395" s="14">
        <v>15.2</v>
      </c>
      <c r="E395" s="16">
        <v>223.6</v>
      </c>
      <c r="F395" s="84">
        <f>LB!$K$19*Reporte!D395+LB!$L$19</f>
        <v>293.28993434923655</v>
      </c>
      <c r="G395" s="15">
        <f t="shared" si="28"/>
        <v>69.689934349236552</v>
      </c>
      <c r="H395" s="85">
        <f t="shared" si="29"/>
        <v>0.23761447696412552</v>
      </c>
      <c r="I395" s="3"/>
    </row>
    <row r="396" spans="2:9" x14ac:dyDescent="0.3">
      <c r="B396" s="13">
        <f t="shared" si="26"/>
        <v>17</v>
      </c>
      <c r="C396" s="14">
        <f t="shared" si="27"/>
        <v>8</v>
      </c>
      <c r="D396" s="14">
        <v>15.5</v>
      </c>
      <c r="E396" s="16">
        <v>225.9</v>
      </c>
      <c r="F396" s="84">
        <f>LB!$K$19*Reporte!D396+LB!$L$19</f>
        <v>297.18520013270006</v>
      </c>
      <c r="G396" s="15">
        <f t="shared" si="28"/>
        <v>71.285200132700055</v>
      </c>
      <c r="H396" s="85">
        <f t="shared" si="29"/>
        <v>0.23986793454340782</v>
      </c>
      <c r="I396" s="3"/>
    </row>
    <row r="397" spans="2:9" x14ac:dyDescent="0.3">
      <c r="B397" s="13">
        <f t="shared" si="26"/>
        <v>17</v>
      </c>
      <c r="C397" s="14">
        <f t="shared" si="27"/>
        <v>9</v>
      </c>
      <c r="D397" s="14">
        <v>16.2</v>
      </c>
      <c r="E397" s="16">
        <v>244.1</v>
      </c>
      <c r="F397" s="84">
        <f>LB!$K$19*Reporte!D397+LB!$L$19</f>
        <v>306.2741536274483</v>
      </c>
      <c r="G397" s="15">
        <f t="shared" si="28"/>
        <v>62.174153627448305</v>
      </c>
      <c r="H397" s="85">
        <f t="shared" si="29"/>
        <v>0.20300163396444124</v>
      </c>
      <c r="I397" s="3"/>
    </row>
    <row r="398" spans="2:9" x14ac:dyDescent="0.3">
      <c r="B398" s="13">
        <f t="shared" si="26"/>
        <v>17</v>
      </c>
      <c r="C398" s="14">
        <f t="shared" si="27"/>
        <v>10</v>
      </c>
      <c r="D398" s="14">
        <v>14.3</v>
      </c>
      <c r="E398" s="16">
        <v>213.4</v>
      </c>
      <c r="F398" s="84">
        <f>LB!$K$19*Reporte!D398+LB!$L$19</f>
        <v>281.604136998846</v>
      </c>
      <c r="G398" s="15">
        <f t="shared" si="28"/>
        <v>68.204136998845996</v>
      </c>
      <c r="H398" s="85">
        <f t="shared" si="29"/>
        <v>0.24219863289552984</v>
      </c>
      <c r="I398" s="3"/>
    </row>
    <row r="399" spans="2:9" x14ac:dyDescent="0.3">
      <c r="B399" s="13">
        <f t="shared" si="26"/>
        <v>17</v>
      </c>
      <c r="C399" s="14">
        <f t="shared" si="27"/>
        <v>11</v>
      </c>
      <c r="D399" s="14">
        <v>15.4</v>
      </c>
      <c r="E399" s="16">
        <v>224.2</v>
      </c>
      <c r="F399" s="84">
        <f>LB!$K$19*Reporte!D399+LB!$L$19</f>
        <v>295.88677820487896</v>
      </c>
      <c r="G399" s="15">
        <f t="shared" si="28"/>
        <v>71.686778204878976</v>
      </c>
      <c r="H399" s="85">
        <f t="shared" si="29"/>
        <v>0.24227773420562024</v>
      </c>
      <c r="I399" s="3"/>
    </row>
    <row r="400" spans="2:9" x14ac:dyDescent="0.3">
      <c r="B400" s="13">
        <f t="shared" si="26"/>
        <v>17</v>
      </c>
      <c r="C400" s="14">
        <f t="shared" si="27"/>
        <v>12</v>
      </c>
      <c r="D400" s="14">
        <v>13.4</v>
      </c>
      <c r="E400" s="16">
        <v>210.8</v>
      </c>
      <c r="F400" s="84">
        <f>LB!$K$19*Reporte!D400+LB!$L$19</f>
        <v>269.91833964845546</v>
      </c>
      <c r="G400" s="15">
        <f t="shared" si="28"/>
        <v>59.118339648455446</v>
      </c>
      <c r="H400" s="85">
        <f t="shared" si="29"/>
        <v>0.21902305610449371</v>
      </c>
      <c r="I400" s="3"/>
    </row>
    <row r="401" spans="2:9" x14ac:dyDescent="0.3">
      <c r="B401" s="13">
        <f t="shared" si="26"/>
        <v>17</v>
      </c>
      <c r="C401" s="14">
        <f t="shared" si="27"/>
        <v>13</v>
      </c>
      <c r="D401" s="14">
        <v>14.5</v>
      </c>
      <c r="E401" s="16">
        <v>215.8</v>
      </c>
      <c r="F401" s="84">
        <f>LB!$K$19*Reporte!D401+LB!$L$19</f>
        <v>284.20098085448836</v>
      </c>
      <c r="G401" s="15">
        <f t="shared" si="28"/>
        <v>68.400980854488353</v>
      </c>
      <c r="H401" s="85">
        <f t="shared" si="29"/>
        <v>0.24067820121109937</v>
      </c>
      <c r="I401" s="3"/>
    </row>
    <row r="402" spans="2:9" x14ac:dyDescent="0.3">
      <c r="B402" s="13">
        <f t="shared" si="26"/>
        <v>17</v>
      </c>
      <c r="C402" s="14">
        <f t="shared" si="27"/>
        <v>14</v>
      </c>
      <c r="D402" s="14">
        <v>14.9</v>
      </c>
      <c r="E402" s="16">
        <v>223</v>
      </c>
      <c r="F402" s="84">
        <f>LB!$K$19*Reporte!D402+LB!$L$19</f>
        <v>289.39466856577303</v>
      </c>
      <c r="G402" s="15">
        <f t="shared" si="28"/>
        <v>66.394668565773031</v>
      </c>
      <c r="H402" s="85">
        <f t="shared" si="29"/>
        <v>0.2294260253473985</v>
      </c>
      <c r="I402" s="3"/>
    </row>
    <row r="403" spans="2:9" x14ac:dyDescent="0.3">
      <c r="B403" s="13">
        <f t="shared" si="26"/>
        <v>17</v>
      </c>
      <c r="C403" s="14">
        <f t="shared" si="27"/>
        <v>15</v>
      </c>
      <c r="D403" s="14">
        <v>16.3</v>
      </c>
      <c r="E403" s="16">
        <v>243.9</v>
      </c>
      <c r="F403" s="84">
        <f>LB!$K$19*Reporte!D403+LB!$L$19</f>
        <v>307.57257555526951</v>
      </c>
      <c r="G403" s="15">
        <f t="shared" si="28"/>
        <v>63.672575555269503</v>
      </c>
      <c r="H403" s="85">
        <f t="shared" si="29"/>
        <v>0.20701642674194731</v>
      </c>
      <c r="I403" s="3"/>
    </row>
    <row r="404" spans="2:9" x14ac:dyDescent="0.3">
      <c r="B404" s="13">
        <f t="shared" si="26"/>
        <v>17</v>
      </c>
      <c r="C404" s="14">
        <f t="shared" si="27"/>
        <v>16</v>
      </c>
      <c r="D404" s="14">
        <v>13.8</v>
      </c>
      <c r="E404" s="16">
        <v>205.5</v>
      </c>
      <c r="F404" s="84">
        <f>LB!$K$19*Reporte!D404+LB!$L$19</f>
        <v>275.11202735974018</v>
      </c>
      <c r="G404" s="15">
        <f t="shared" si="28"/>
        <v>69.612027359740182</v>
      </c>
      <c r="H404" s="85">
        <f t="shared" si="29"/>
        <v>0.25303156691406503</v>
      </c>
      <c r="I404" s="3"/>
    </row>
    <row r="405" spans="2:9" x14ac:dyDescent="0.3">
      <c r="B405" s="13">
        <f t="shared" si="26"/>
        <v>17</v>
      </c>
      <c r="C405" s="14">
        <f t="shared" si="27"/>
        <v>17</v>
      </c>
      <c r="D405" s="14">
        <v>14.3</v>
      </c>
      <c r="E405" s="16">
        <v>212.9</v>
      </c>
      <c r="F405" s="84">
        <f>LB!$K$19*Reporte!D405+LB!$L$19</f>
        <v>281.604136998846</v>
      </c>
      <c r="G405" s="15">
        <f t="shared" si="28"/>
        <v>68.704136998845996</v>
      </c>
      <c r="H405" s="85">
        <f t="shared" si="29"/>
        <v>0.24397417499277554</v>
      </c>
      <c r="I405" s="3"/>
    </row>
    <row r="406" spans="2:9" x14ac:dyDescent="0.3">
      <c r="B406" s="13">
        <f t="shared" si="26"/>
        <v>17</v>
      </c>
      <c r="C406" s="14">
        <f t="shared" si="27"/>
        <v>18</v>
      </c>
      <c r="D406" s="14">
        <v>16.100000000000001</v>
      </c>
      <c r="E406" s="16">
        <v>228.4</v>
      </c>
      <c r="F406" s="84">
        <f>LB!$K$19*Reporte!D406+LB!$L$19</f>
        <v>304.97573169962715</v>
      </c>
      <c r="G406" s="15">
        <f t="shared" si="28"/>
        <v>76.575731699627141</v>
      </c>
      <c r="H406" s="85">
        <f t="shared" si="29"/>
        <v>0.25108795140148116</v>
      </c>
      <c r="I406" s="3"/>
    </row>
    <row r="407" spans="2:9" x14ac:dyDescent="0.3">
      <c r="B407" s="13">
        <f t="shared" si="26"/>
        <v>17</v>
      </c>
      <c r="C407" s="14">
        <f t="shared" si="27"/>
        <v>19</v>
      </c>
      <c r="D407" s="14">
        <v>16.5</v>
      </c>
      <c r="E407" s="16">
        <v>243.4</v>
      </c>
      <c r="F407" s="84">
        <f>LB!$K$19*Reporte!D407+LB!$L$19</f>
        <v>310.16941941091181</v>
      </c>
      <c r="G407" s="15">
        <f t="shared" si="28"/>
        <v>66.769419410911809</v>
      </c>
      <c r="H407" s="85">
        <f t="shared" si="29"/>
        <v>0.2152675771122872</v>
      </c>
      <c r="I407" s="3"/>
    </row>
    <row r="408" spans="2:9" x14ac:dyDescent="0.3">
      <c r="B408" s="13">
        <f t="shared" si="26"/>
        <v>17</v>
      </c>
      <c r="C408" s="14">
        <f t="shared" si="27"/>
        <v>20</v>
      </c>
      <c r="D408" s="14">
        <v>14.6</v>
      </c>
      <c r="E408" s="16">
        <v>222.8</v>
      </c>
      <c r="F408" s="84">
        <f>LB!$K$19*Reporte!D408+LB!$L$19</f>
        <v>285.49940278230952</v>
      </c>
      <c r="G408" s="15">
        <f t="shared" si="28"/>
        <v>62.699402782309505</v>
      </c>
      <c r="H408" s="85">
        <f t="shared" si="29"/>
        <v>0.21961307859588478</v>
      </c>
      <c r="I408" s="3"/>
    </row>
    <row r="409" spans="2:9" x14ac:dyDescent="0.3">
      <c r="B409" s="13">
        <f t="shared" si="26"/>
        <v>17</v>
      </c>
      <c r="C409" s="14">
        <f t="shared" si="27"/>
        <v>21</v>
      </c>
      <c r="D409" s="14">
        <v>15.4</v>
      </c>
      <c r="E409" s="16">
        <v>222.4</v>
      </c>
      <c r="F409" s="84">
        <f>LB!$K$19*Reporte!D409+LB!$L$19</f>
        <v>295.88677820487896</v>
      </c>
      <c r="G409" s="15">
        <f t="shared" si="28"/>
        <v>73.486778204878959</v>
      </c>
      <c r="H409" s="85">
        <f t="shared" si="29"/>
        <v>0.24836114222716293</v>
      </c>
      <c r="I409" s="3"/>
    </row>
    <row r="410" spans="2:9" x14ac:dyDescent="0.3">
      <c r="B410" s="13">
        <f t="shared" si="26"/>
        <v>17</v>
      </c>
      <c r="C410" s="14">
        <f t="shared" si="27"/>
        <v>22</v>
      </c>
      <c r="D410" s="14">
        <v>15.6</v>
      </c>
      <c r="E410" s="16">
        <v>227.9</v>
      </c>
      <c r="F410" s="84">
        <f>LB!$K$19*Reporte!D410+LB!$L$19</f>
        <v>298.48362206052127</v>
      </c>
      <c r="G410" s="15">
        <f t="shared" si="28"/>
        <v>70.583622060521265</v>
      </c>
      <c r="H410" s="85">
        <f t="shared" si="29"/>
        <v>0.23647402015983832</v>
      </c>
      <c r="I410" s="3"/>
    </row>
    <row r="411" spans="2:9" x14ac:dyDescent="0.3">
      <c r="B411" s="13">
        <f t="shared" si="26"/>
        <v>17</v>
      </c>
      <c r="C411" s="14">
        <f t="shared" si="27"/>
        <v>23</v>
      </c>
      <c r="D411" s="14">
        <v>13.5</v>
      </c>
      <c r="E411" s="16">
        <v>211.6</v>
      </c>
      <c r="F411" s="84">
        <f>LB!$K$19*Reporte!D411+LB!$L$19</f>
        <v>271.21676157627667</v>
      </c>
      <c r="G411" s="15">
        <f t="shared" si="28"/>
        <v>59.616761576276673</v>
      </c>
      <c r="H411" s="85">
        <f t="shared" si="29"/>
        <v>0.2198122314778474</v>
      </c>
      <c r="I411" s="3"/>
    </row>
    <row r="412" spans="2:9" x14ac:dyDescent="0.3">
      <c r="B412" s="13">
        <f t="shared" si="26"/>
        <v>17</v>
      </c>
      <c r="C412" s="14">
        <f t="shared" si="27"/>
        <v>24</v>
      </c>
      <c r="D412" s="14">
        <v>13.1</v>
      </c>
      <c r="E412" s="16">
        <v>198.6</v>
      </c>
      <c r="F412" s="84">
        <f>LB!$K$19*Reporte!D412+LB!$L$19</f>
        <v>266.02307386499194</v>
      </c>
      <c r="G412" s="15">
        <f t="shared" si="28"/>
        <v>67.423073864991949</v>
      </c>
      <c r="H412" s="85">
        <f t="shared" si="29"/>
        <v>0.25344821742496482</v>
      </c>
      <c r="I412" s="3"/>
    </row>
    <row r="413" spans="2:9" x14ac:dyDescent="0.3">
      <c r="B413" s="13">
        <f t="shared" si="26"/>
        <v>18</v>
      </c>
      <c r="C413" s="14">
        <f t="shared" si="27"/>
        <v>1</v>
      </c>
      <c r="D413" s="14">
        <v>15.2</v>
      </c>
      <c r="E413" s="16">
        <v>220.7</v>
      </c>
      <c r="F413" s="84">
        <f>LB!$K$19*Reporte!D413+LB!$L$19</f>
        <v>293.28993434923655</v>
      </c>
      <c r="G413" s="15">
        <f t="shared" si="28"/>
        <v>72.589934349236557</v>
      </c>
      <c r="H413" s="85">
        <f t="shared" si="29"/>
        <v>0.24750230351512748</v>
      </c>
      <c r="I413" s="3"/>
    </row>
    <row r="414" spans="2:9" x14ac:dyDescent="0.3">
      <c r="B414" s="13">
        <f t="shared" si="26"/>
        <v>18</v>
      </c>
      <c r="C414" s="14">
        <f t="shared" si="27"/>
        <v>2</v>
      </c>
      <c r="D414" s="14">
        <v>16.399999999999999</v>
      </c>
      <c r="E414" s="16">
        <v>243.1</v>
      </c>
      <c r="F414" s="84">
        <f>LB!$K$19*Reporte!D414+LB!$L$19</f>
        <v>308.8709974830906</v>
      </c>
      <c r="G414" s="15">
        <f t="shared" si="28"/>
        <v>65.770997483090611</v>
      </c>
      <c r="H414" s="85">
        <f t="shared" si="29"/>
        <v>0.21294002356660663</v>
      </c>
      <c r="I414" s="3"/>
    </row>
    <row r="415" spans="2:9" x14ac:dyDescent="0.3">
      <c r="B415" s="13">
        <f t="shared" si="26"/>
        <v>18</v>
      </c>
      <c r="C415" s="14">
        <f t="shared" si="27"/>
        <v>3</v>
      </c>
      <c r="D415" s="14">
        <v>13</v>
      </c>
      <c r="E415" s="16">
        <v>190.7</v>
      </c>
      <c r="F415" s="84">
        <f>LB!$K$19*Reporte!D415+LB!$L$19</f>
        <v>264.72465193717073</v>
      </c>
      <c r="G415" s="15">
        <f t="shared" si="28"/>
        <v>74.024651937170745</v>
      </c>
      <c r="H415" s="85">
        <f t="shared" si="29"/>
        <v>0.27962885736361121</v>
      </c>
      <c r="I415" s="3"/>
    </row>
    <row r="416" spans="2:9" x14ac:dyDescent="0.3">
      <c r="B416" s="13">
        <f t="shared" si="26"/>
        <v>18</v>
      </c>
      <c r="C416" s="14">
        <f t="shared" si="27"/>
        <v>4</v>
      </c>
      <c r="D416" s="14">
        <v>14.4</v>
      </c>
      <c r="E416" s="16">
        <v>207.5</v>
      </c>
      <c r="F416" s="84">
        <f>LB!$K$19*Reporte!D416+LB!$L$19</f>
        <v>282.90255892666721</v>
      </c>
      <c r="G416" s="15">
        <f t="shared" si="28"/>
        <v>75.402558926667211</v>
      </c>
      <c r="H416" s="85">
        <f t="shared" si="29"/>
        <v>0.26653190841661045</v>
      </c>
      <c r="I416" s="3"/>
    </row>
    <row r="417" spans="2:9" x14ac:dyDescent="0.3">
      <c r="B417" s="13">
        <f t="shared" si="26"/>
        <v>18</v>
      </c>
      <c r="C417" s="14">
        <f t="shared" si="27"/>
        <v>5</v>
      </c>
      <c r="D417" s="14">
        <v>15.3</v>
      </c>
      <c r="E417" s="16">
        <v>221.7</v>
      </c>
      <c r="F417" s="84">
        <f>LB!$K$19*Reporte!D417+LB!$L$19</f>
        <v>294.58835627705776</v>
      </c>
      <c r="G417" s="15">
        <f t="shared" si="28"/>
        <v>72.888356277057767</v>
      </c>
      <c r="H417" s="85">
        <f t="shared" si="29"/>
        <v>0.24742443047717375</v>
      </c>
      <c r="I417" s="3"/>
    </row>
    <row r="418" spans="2:9" x14ac:dyDescent="0.3">
      <c r="B418" s="13">
        <f t="shared" si="26"/>
        <v>18</v>
      </c>
      <c r="C418" s="14">
        <f t="shared" si="27"/>
        <v>6</v>
      </c>
      <c r="D418" s="14">
        <v>14.7</v>
      </c>
      <c r="E418" s="16">
        <v>211</v>
      </c>
      <c r="F418" s="84">
        <f>LB!$K$19*Reporte!D418+LB!$L$19</f>
        <v>286.79782471013073</v>
      </c>
      <c r="G418" s="15">
        <f t="shared" si="28"/>
        <v>75.797824710130726</v>
      </c>
      <c r="H418" s="85">
        <f t="shared" si="29"/>
        <v>0.26429009629602424</v>
      </c>
      <c r="I418" s="3"/>
    </row>
    <row r="419" spans="2:9" x14ac:dyDescent="0.3">
      <c r="B419" s="13">
        <f t="shared" si="26"/>
        <v>18</v>
      </c>
      <c r="C419" s="14">
        <f t="shared" si="27"/>
        <v>7</v>
      </c>
      <c r="D419" s="14">
        <v>15.8</v>
      </c>
      <c r="E419" s="16">
        <v>235.1</v>
      </c>
      <c r="F419" s="84">
        <f>LB!$K$19*Reporte!D419+LB!$L$19</f>
        <v>301.08046591616363</v>
      </c>
      <c r="G419" s="15">
        <f t="shared" si="28"/>
        <v>65.980465916163638</v>
      </c>
      <c r="H419" s="85">
        <f t="shared" si="29"/>
        <v>0.21914562180376063</v>
      </c>
      <c r="I419" s="3"/>
    </row>
    <row r="420" spans="2:9" x14ac:dyDescent="0.3">
      <c r="B420" s="13">
        <f t="shared" si="26"/>
        <v>18</v>
      </c>
      <c r="C420" s="14">
        <f t="shared" si="27"/>
        <v>8</v>
      </c>
      <c r="D420" s="14">
        <v>15</v>
      </c>
      <c r="E420" s="16">
        <v>220.3</v>
      </c>
      <c r="F420" s="84">
        <f>LB!$K$19*Reporte!D420+LB!$L$19</f>
        <v>290.69309049359424</v>
      </c>
      <c r="G420" s="15">
        <f t="shared" si="28"/>
        <v>70.393090493594229</v>
      </c>
      <c r="H420" s="85">
        <f t="shared" si="29"/>
        <v>0.24215604978455937</v>
      </c>
      <c r="I420" s="3"/>
    </row>
    <row r="421" spans="2:9" x14ac:dyDescent="0.3">
      <c r="B421" s="13">
        <f t="shared" si="26"/>
        <v>18</v>
      </c>
      <c r="C421" s="14">
        <f t="shared" si="27"/>
        <v>9</v>
      </c>
      <c r="D421" s="14">
        <v>14.7</v>
      </c>
      <c r="E421" s="16">
        <v>228.6</v>
      </c>
      <c r="F421" s="84">
        <f>LB!$K$19*Reporte!D421+LB!$L$19</f>
        <v>286.79782471013073</v>
      </c>
      <c r="G421" s="15">
        <f t="shared" si="28"/>
        <v>58.197824710130732</v>
      </c>
      <c r="H421" s="85">
        <f t="shared" si="29"/>
        <v>0.20292282470744616</v>
      </c>
      <c r="I421" s="3"/>
    </row>
    <row r="422" spans="2:9" x14ac:dyDescent="0.3">
      <c r="B422" s="13">
        <f t="shared" si="26"/>
        <v>18</v>
      </c>
      <c r="C422" s="14">
        <f t="shared" si="27"/>
        <v>10</v>
      </c>
      <c r="D422" s="14">
        <v>15.2</v>
      </c>
      <c r="E422" s="16">
        <v>228.3</v>
      </c>
      <c r="F422" s="84">
        <f>LB!$K$19*Reporte!D422+LB!$L$19</f>
        <v>293.28993434923655</v>
      </c>
      <c r="G422" s="15">
        <f t="shared" si="28"/>
        <v>64.989934349236535</v>
      </c>
      <c r="H422" s="85">
        <f t="shared" si="29"/>
        <v>0.22158937876077747</v>
      </c>
      <c r="I422" s="3"/>
    </row>
    <row r="423" spans="2:9" x14ac:dyDescent="0.3">
      <c r="B423" s="13">
        <f t="shared" si="26"/>
        <v>18</v>
      </c>
      <c r="C423" s="14">
        <f t="shared" si="27"/>
        <v>11</v>
      </c>
      <c r="D423" s="14">
        <v>13.8</v>
      </c>
      <c r="E423" s="16">
        <v>208.7</v>
      </c>
      <c r="F423" s="84">
        <f>LB!$K$19*Reporte!D423+LB!$L$19</f>
        <v>275.11202735974018</v>
      </c>
      <c r="G423" s="15">
        <f t="shared" si="28"/>
        <v>66.412027359740193</v>
      </c>
      <c r="H423" s="85">
        <f t="shared" si="29"/>
        <v>0.24139994167866363</v>
      </c>
      <c r="I423" s="3"/>
    </row>
    <row r="424" spans="2:9" x14ac:dyDescent="0.3">
      <c r="B424" s="13">
        <f t="shared" si="26"/>
        <v>18</v>
      </c>
      <c r="C424" s="14">
        <f t="shared" si="27"/>
        <v>12</v>
      </c>
      <c r="D424" s="14">
        <v>16.8</v>
      </c>
      <c r="E424" s="16">
        <v>246.5</v>
      </c>
      <c r="F424" s="84">
        <f>LB!$K$19*Reporte!D424+LB!$L$19</f>
        <v>314.06468519437533</v>
      </c>
      <c r="G424" s="15">
        <f t="shared" si="28"/>
        <v>67.564685194375329</v>
      </c>
      <c r="H424" s="85">
        <f t="shared" si="29"/>
        <v>0.21512983910483088</v>
      </c>
      <c r="I424" s="3"/>
    </row>
    <row r="425" spans="2:9" x14ac:dyDescent="0.3">
      <c r="B425" s="13">
        <f t="shared" si="26"/>
        <v>18</v>
      </c>
      <c r="C425" s="14">
        <f t="shared" si="27"/>
        <v>13</v>
      </c>
      <c r="D425" s="14">
        <v>15.8</v>
      </c>
      <c r="E425" s="16">
        <v>237.6</v>
      </c>
      <c r="F425" s="84">
        <f>LB!$K$19*Reporte!D425+LB!$L$19</f>
        <v>301.08046591616363</v>
      </c>
      <c r="G425" s="15">
        <f t="shared" si="28"/>
        <v>63.480465916163638</v>
      </c>
      <c r="H425" s="85">
        <f t="shared" si="29"/>
        <v>0.21084219370724597</v>
      </c>
      <c r="I425" s="3"/>
    </row>
    <row r="426" spans="2:9" x14ac:dyDescent="0.3">
      <c r="B426" s="13">
        <f t="shared" si="26"/>
        <v>18</v>
      </c>
      <c r="C426" s="14">
        <f t="shared" si="27"/>
        <v>14</v>
      </c>
      <c r="D426" s="14">
        <v>15.4</v>
      </c>
      <c r="E426" s="16">
        <v>233.6</v>
      </c>
      <c r="F426" s="84">
        <f>LB!$K$19*Reporte!D426+LB!$L$19</f>
        <v>295.88677820487896</v>
      </c>
      <c r="G426" s="15">
        <f t="shared" si="28"/>
        <v>62.286778204878971</v>
      </c>
      <c r="H426" s="85">
        <f t="shared" si="29"/>
        <v>0.21050882564867479</v>
      </c>
      <c r="I426" s="3"/>
    </row>
    <row r="427" spans="2:9" x14ac:dyDescent="0.3">
      <c r="B427" s="13">
        <f t="shared" si="26"/>
        <v>18</v>
      </c>
      <c r="C427" s="14">
        <f t="shared" si="27"/>
        <v>15</v>
      </c>
      <c r="D427" s="14">
        <v>13.5</v>
      </c>
      <c r="E427" s="16">
        <v>207.9</v>
      </c>
      <c r="F427" s="84">
        <f>LB!$K$19*Reporte!D427+LB!$L$19</f>
        <v>271.21676157627667</v>
      </c>
      <c r="G427" s="15">
        <f t="shared" si="28"/>
        <v>63.316761576276662</v>
      </c>
      <c r="H427" s="85">
        <f t="shared" si="29"/>
        <v>0.2334544561637262</v>
      </c>
      <c r="I427" s="3"/>
    </row>
    <row r="428" spans="2:9" x14ac:dyDescent="0.3">
      <c r="B428" s="13">
        <f t="shared" si="26"/>
        <v>18</v>
      </c>
      <c r="C428" s="14">
        <f t="shared" si="27"/>
        <v>16</v>
      </c>
      <c r="D428" s="14">
        <v>13.9</v>
      </c>
      <c r="E428" s="16">
        <v>217.5</v>
      </c>
      <c r="F428" s="84">
        <f>LB!$K$19*Reporte!D428+LB!$L$19</f>
        <v>276.41044928756133</v>
      </c>
      <c r="G428" s="15">
        <f t="shared" si="28"/>
        <v>58.910449287561335</v>
      </c>
      <c r="H428" s="85">
        <f t="shared" si="29"/>
        <v>0.21312670862986924</v>
      </c>
      <c r="I428" s="3"/>
    </row>
    <row r="429" spans="2:9" x14ac:dyDescent="0.3">
      <c r="B429" s="13">
        <f t="shared" si="26"/>
        <v>18</v>
      </c>
      <c r="C429" s="14">
        <f t="shared" si="27"/>
        <v>17</v>
      </c>
      <c r="D429" s="14">
        <v>13.6</v>
      </c>
      <c r="E429" s="16">
        <v>206.9</v>
      </c>
      <c r="F429" s="84">
        <f>LB!$K$19*Reporte!D429+LB!$L$19</f>
        <v>272.51518350409782</v>
      </c>
      <c r="G429" s="15">
        <f t="shared" si="28"/>
        <v>65.615183504097814</v>
      </c>
      <c r="H429" s="85">
        <f t="shared" si="29"/>
        <v>0.2407762483557587</v>
      </c>
      <c r="I429" s="3"/>
    </row>
    <row r="430" spans="2:9" x14ac:dyDescent="0.3">
      <c r="B430" s="13">
        <f t="shared" si="26"/>
        <v>18</v>
      </c>
      <c r="C430" s="14">
        <f t="shared" si="27"/>
        <v>18</v>
      </c>
      <c r="D430" s="14">
        <v>13.6</v>
      </c>
      <c r="E430" s="16">
        <v>206.4</v>
      </c>
      <c r="F430" s="84">
        <f>LB!$K$19*Reporte!D430+LB!$L$19</f>
        <v>272.51518350409782</v>
      </c>
      <c r="G430" s="15">
        <f t="shared" si="28"/>
        <v>66.115183504097814</v>
      </c>
      <c r="H430" s="85">
        <f t="shared" si="29"/>
        <v>0.24261100850956305</v>
      </c>
      <c r="I430" s="3"/>
    </row>
    <row r="431" spans="2:9" x14ac:dyDescent="0.3">
      <c r="B431" s="13">
        <f t="shared" si="26"/>
        <v>18</v>
      </c>
      <c r="C431" s="14">
        <f t="shared" si="27"/>
        <v>19</v>
      </c>
      <c r="D431" s="14">
        <v>15.4</v>
      </c>
      <c r="E431" s="16">
        <v>224.5</v>
      </c>
      <c r="F431" s="84">
        <f>LB!$K$19*Reporte!D431+LB!$L$19</f>
        <v>295.88677820487896</v>
      </c>
      <c r="G431" s="15">
        <f t="shared" si="28"/>
        <v>71.386778204878965</v>
      </c>
      <c r="H431" s="85">
        <f t="shared" si="29"/>
        <v>0.24126383286869643</v>
      </c>
      <c r="I431" s="3"/>
    </row>
    <row r="432" spans="2:9" x14ac:dyDescent="0.3">
      <c r="B432" s="13">
        <f t="shared" si="26"/>
        <v>18</v>
      </c>
      <c r="C432" s="14">
        <f t="shared" si="27"/>
        <v>20</v>
      </c>
      <c r="D432" s="14">
        <v>13.6</v>
      </c>
      <c r="E432" s="16">
        <v>207.6</v>
      </c>
      <c r="F432" s="84">
        <f>LB!$K$19*Reporte!D432+LB!$L$19</f>
        <v>272.51518350409782</v>
      </c>
      <c r="G432" s="15">
        <f t="shared" si="28"/>
        <v>64.915183504097826</v>
      </c>
      <c r="H432" s="85">
        <f t="shared" si="29"/>
        <v>0.23820758414043264</v>
      </c>
      <c r="I432" s="3"/>
    </row>
    <row r="433" spans="2:9" x14ac:dyDescent="0.3">
      <c r="B433" s="13">
        <f t="shared" si="26"/>
        <v>18</v>
      </c>
      <c r="C433" s="14">
        <f t="shared" si="27"/>
        <v>21</v>
      </c>
      <c r="D433" s="14">
        <v>15.2</v>
      </c>
      <c r="E433" s="16">
        <v>217.3</v>
      </c>
      <c r="F433" s="84">
        <f>LB!$K$19*Reporte!D433+LB!$L$19</f>
        <v>293.28993434923655</v>
      </c>
      <c r="G433" s="15">
        <f t="shared" si="28"/>
        <v>75.989934349236535</v>
      </c>
      <c r="H433" s="85">
        <f t="shared" si="29"/>
        <v>0.25909492774733661</v>
      </c>
      <c r="I433" s="3"/>
    </row>
    <row r="434" spans="2:9" x14ac:dyDescent="0.3">
      <c r="B434" s="13">
        <f t="shared" si="26"/>
        <v>18</v>
      </c>
      <c r="C434" s="14">
        <f t="shared" si="27"/>
        <v>22</v>
      </c>
      <c r="D434" s="14">
        <v>14.6</v>
      </c>
      <c r="E434" s="16">
        <v>219.2</v>
      </c>
      <c r="F434" s="84">
        <f>LB!$K$19*Reporte!D434+LB!$L$19</f>
        <v>285.49940278230952</v>
      </c>
      <c r="G434" s="15">
        <f t="shared" si="28"/>
        <v>66.299402782309528</v>
      </c>
      <c r="H434" s="85">
        <f t="shared" si="29"/>
        <v>0.23222256206561023</v>
      </c>
      <c r="I434" s="3"/>
    </row>
    <row r="435" spans="2:9" x14ac:dyDescent="0.3">
      <c r="B435" s="13">
        <f t="shared" si="26"/>
        <v>18</v>
      </c>
      <c r="C435" s="14">
        <f t="shared" si="27"/>
        <v>23</v>
      </c>
      <c r="D435" s="14">
        <v>13.8</v>
      </c>
      <c r="E435" s="16">
        <v>201.7</v>
      </c>
      <c r="F435" s="84">
        <f>LB!$K$19*Reporte!D435+LB!$L$19</f>
        <v>275.11202735974018</v>
      </c>
      <c r="G435" s="15">
        <f t="shared" si="28"/>
        <v>73.412027359740193</v>
      </c>
      <c r="H435" s="85">
        <f t="shared" si="29"/>
        <v>0.26684412188110423</v>
      </c>
      <c r="I435" s="3"/>
    </row>
    <row r="436" spans="2:9" x14ac:dyDescent="0.3">
      <c r="B436" s="13">
        <f t="shared" si="26"/>
        <v>18</v>
      </c>
      <c r="C436" s="14">
        <f t="shared" si="27"/>
        <v>24</v>
      </c>
      <c r="D436" s="14">
        <v>15.2</v>
      </c>
      <c r="E436" s="16">
        <v>225.6</v>
      </c>
      <c r="F436" s="84">
        <f>LB!$K$19*Reporte!D436+LB!$L$19</f>
        <v>293.28993434923655</v>
      </c>
      <c r="G436" s="15">
        <f t="shared" si="28"/>
        <v>67.689934349236552</v>
      </c>
      <c r="H436" s="85">
        <f t="shared" si="29"/>
        <v>0.23079528623929657</v>
      </c>
      <c r="I436" s="3"/>
    </row>
    <row r="437" spans="2:9" x14ac:dyDescent="0.3">
      <c r="B437" s="13">
        <f t="shared" si="26"/>
        <v>19</v>
      </c>
      <c r="C437" s="14">
        <f t="shared" si="27"/>
        <v>1</v>
      </c>
      <c r="D437" s="14">
        <v>16.600000000000001</v>
      </c>
      <c r="E437" s="16">
        <v>236.6</v>
      </c>
      <c r="F437" s="84">
        <f>LB!$K$19*Reporte!D437+LB!$L$19</f>
        <v>311.46784133873302</v>
      </c>
      <c r="G437" s="15">
        <f t="shared" si="28"/>
        <v>74.867841338733029</v>
      </c>
      <c r="H437" s="85">
        <f t="shared" si="29"/>
        <v>0.24037101556597437</v>
      </c>
      <c r="I437" s="3"/>
    </row>
    <row r="438" spans="2:9" x14ac:dyDescent="0.3">
      <c r="B438" s="13">
        <f t="shared" si="26"/>
        <v>19</v>
      </c>
      <c r="C438" s="14">
        <f t="shared" si="27"/>
        <v>2</v>
      </c>
      <c r="D438" s="14">
        <v>15</v>
      </c>
      <c r="E438" s="16">
        <v>221.4</v>
      </c>
      <c r="F438" s="84">
        <f>LB!$K$19*Reporte!D438+LB!$L$19</f>
        <v>290.69309049359424</v>
      </c>
      <c r="G438" s="15">
        <f t="shared" si="28"/>
        <v>69.293090493594235</v>
      </c>
      <c r="H438" s="85">
        <f t="shared" si="29"/>
        <v>0.23837199011484997</v>
      </c>
      <c r="I438" s="3"/>
    </row>
    <row r="439" spans="2:9" x14ac:dyDescent="0.3">
      <c r="B439" s="13">
        <f t="shared" si="26"/>
        <v>19</v>
      </c>
      <c r="C439" s="14">
        <f t="shared" si="27"/>
        <v>3</v>
      </c>
      <c r="D439" s="14">
        <v>14.1</v>
      </c>
      <c r="E439" s="16">
        <v>217.6</v>
      </c>
      <c r="F439" s="84">
        <f>LB!$K$19*Reporte!D439+LB!$L$19</f>
        <v>279.0072931432037</v>
      </c>
      <c r="G439" s="15">
        <f t="shared" si="28"/>
        <v>61.407293143203702</v>
      </c>
      <c r="H439" s="85">
        <f t="shared" si="29"/>
        <v>0.22009207161364669</v>
      </c>
      <c r="I439" s="3"/>
    </row>
    <row r="440" spans="2:9" x14ac:dyDescent="0.3">
      <c r="B440" s="13">
        <f t="shared" si="26"/>
        <v>19</v>
      </c>
      <c r="C440" s="14">
        <f t="shared" si="27"/>
        <v>4</v>
      </c>
      <c r="D440" s="14">
        <v>15.9</v>
      </c>
      <c r="E440" s="16">
        <v>232.4</v>
      </c>
      <c r="F440" s="84">
        <f>LB!$K$19*Reporte!D440+LB!$L$19</f>
        <v>302.37888784398478</v>
      </c>
      <c r="G440" s="15">
        <f t="shared" si="28"/>
        <v>69.978887843984779</v>
      </c>
      <c r="H440" s="85">
        <f t="shared" si="29"/>
        <v>0.23142782336077325</v>
      </c>
      <c r="I440" s="3"/>
    </row>
    <row r="441" spans="2:9" x14ac:dyDescent="0.3">
      <c r="B441" s="13">
        <f t="shared" si="26"/>
        <v>19</v>
      </c>
      <c r="C441" s="14">
        <f t="shared" si="27"/>
        <v>5</v>
      </c>
      <c r="D441" s="14">
        <v>14.8</v>
      </c>
      <c r="E441" s="16">
        <v>222.6</v>
      </c>
      <c r="F441" s="84">
        <f>LB!$K$19*Reporte!D441+LB!$L$19</f>
        <v>288.09624663795194</v>
      </c>
      <c r="G441" s="15">
        <f t="shared" si="28"/>
        <v>65.496246637951941</v>
      </c>
      <c r="H441" s="85">
        <f t="shared" si="29"/>
        <v>0.22734154784133828</v>
      </c>
      <c r="I441" s="3"/>
    </row>
    <row r="442" spans="2:9" x14ac:dyDescent="0.3">
      <c r="B442" s="13">
        <f t="shared" si="26"/>
        <v>19</v>
      </c>
      <c r="C442" s="14">
        <f t="shared" si="27"/>
        <v>6</v>
      </c>
      <c r="D442" s="14">
        <v>15.3</v>
      </c>
      <c r="E442" s="16">
        <v>225.9</v>
      </c>
      <c r="F442" s="84">
        <f>LB!$K$19*Reporte!D442+LB!$L$19</f>
        <v>294.58835627705776</v>
      </c>
      <c r="G442" s="15">
        <f t="shared" si="28"/>
        <v>68.68835627705775</v>
      </c>
      <c r="H442" s="85">
        <f t="shared" si="29"/>
        <v>0.23316724783398077</v>
      </c>
      <c r="I442" s="3"/>
    </row>
    <row r="443" spans="2:9" x14ac:dyDescent="0.3">
      <c r="B443" s="13">
        <f t="shared" si="26"/>
        <v>19</v>
      </c>
      <c r="C443" s="14">
        <f t="shared" si="27"/>
        <v>7</v>
      </c>
      <c r="D443" s="14">
        <v>14.2</v>
      </c>
      <c r="E443" s="16">
        <v>209.6</v>
      </c>
      <c r="F443" s="84">
        <f>LB!$K$19*Reporte!D443+LB!$L$19</f>
        <v>280.30571507102485</v>
      </c>
      <c r="G443" s="15">
        <f t="shared" si="28"/>
        <v>70.705715071024855</v>
      </c>
      <c r="H443" s="85">
        <f t="shared" si="29"/>
        <v>0.25224499990344185</v>
      </c>
      <c r="I443" s="3"/>
    </row>
    <row r="444" spans="2:9" x14ac:dyDescent="0.3">
      <c r="B444" s="13">
        <f t="shared" si="26"/>
        <v>19</v>
      </c>
      <c r="C444" s="14">
        <f t="shared" si="27"/>
        <v>8</v>
      </c>
      <c r="D444" s="14">
        <v>16.100000000000001</v>
      </c>
      <c r="E444" s="16">
        <v>241.5</v>
      </c>
      <c r="F444" s="84">
        <f>LB!$K$19*Reporte!D444+LB!$L$19</f>
        <v>304.97573169962715</v>
      </c>
      <c r="G444" s="15">
        <f t="shared" si="28"/>
        <v>63.475731699627147</v>
      </c>
      <c r="H444" s="85">
        <f t="shared" si="29"/>
        <v>0.20813371393808103</v>
      </c>
      <c r="I444" s="3"/>
    </row>
    <row r="445" spans="2:9" x14ac:dyDescent="0.3">
      <c r="B445" s="13">
        <f t="shared" si="26"/>
        <v>19</v>
      </c>
      <c r="C445" s="14">
        <f t="shared" si="27"/>
        <v>9</v>
      </c>
      <c r="D445" s="14">
        <v>14.5</v>
      </c>
      <c r="E445" s="16">
        <v>218.5</v>
      </c>
      <c r="F445" s="84">
        <f>LB!$K$19*Reporte!D445+LB!$L$19</f>
        <v>284.20098085448836</v>
      </c>
      <c r="G445" s="15">
        <f t="shared" si="28"/>
        <v>65.700980854488364</v>
      </c>
      <c r="H445" s="85">
        <f t="shared" si="29"/>
        <v>0.23117788213450058</v>
      </c>
      <c r="I445" s="3"/>
    </row>
    <row r="446" spans="2:9" x14ac:dyDescent="0.3">
      <c r="B446" s="13">
        <f t="shared" si="26"/>
        <v>19</v>
      </c>
      <c r="C446" s="14">
        <f t="shared" si="27"/>
        <v>10</v>
      </c>
      <c r="D446" s="14">
        <v>14</v>
      </c>
      <c r="E446" s="16">
        <v>208</v>
      </c>
      <c r="F446" s="84">
        <f>LB!$K$19*Reporte!D446+LB!$L$19</f>
        <v>277.70887121538249</v>
      </c>
      <c r="G446" s="15">
        <f t="shared" si="28"/>
        <v>69.708871215382487</v>
      </c>
      <c r="H446" s="85">
        <f t="shared" si="29"/>
        <v>0.25101420386862044</v>
      </c>
      <c r="I446" s="3"/>
    </row>
    <row r="447" spans="2:9" x14ac:dyDescent="0.3">
      <c r="B447" s="13">
        <f t="shared" si="26"/>
        <v>19</v>
      </c>
      <c r="C447" s="14">
        <f t="shared" si="27"/>
        <v>11</v>
      </c>
      <c r="D447" s="14">
        <v>15.1</v>
      </c>
      <c r="E447" s="16">
        <v>220.4</v>
      </c>
      <c r="F447" s="84">
        <f>LB!$K$19*Reporte!D447+LB!$L$19</f>
        <v>291.99151242141539</v>
      </c>
      <c r="G447" s="15">
        <f t="shared" si="28"/>
        <v>71.591512421415388</v>
      </c>
      <c r="H447" s="85">
        <f t="shared" si="29"/>
        <v>0.24518353916428665</v>
      </c>
      <c r="I447" s="3"/>
    </row>
    <row r="448" spans="2:9" x14ac:dyDescent="0.3">
      <c r="B448" s="13">
        <f t="shared" si="26"/>
        <v>19</v>
      </c>
      <c r="C448" s="14">
        <f t="shared" si="27"/>
        <v>12</v>
      </c>
      <c r="D448" s="14">
        <v>16.600000000000001</v>
      </c>
      <c r="E448" s="16">
        <v>241.7</v>
      </c>
      <c r="F448" s="84">
        <f>LB!$K$19*Reporte!D448+LB!$L$19</f>
        <v>311.46784133873302</v>
      </c>
      <c r="G448" s="15">
        <f t="shared" si="28"/>
        <v>69.767841338733035</v>
      </c>
      <c r="H448" s="85">
        <f t="shared" si="29"/>
        <v>0.22399693348392227</v>
      </c>
      <c r="I448" s="3"/>
    </row>
    <row r="449" spans="2:9" x14ac:dyDescent="0.3">
      <c r="B449" s="13">
        <f t="shared" si="26"/>
        <v>19</v>
      </c>
      <c r="C449" s="14">
        <f t="shared" si="27"/>
        <v>13</v>
      </c>
      <c r="D449" s="14">
        <v>14.1</v>
      </c>
      <c r="E449" s="16">
        <v>215.7</v>
      </c>
      <c r="F449" s="84">
        <f>LB!$K$19*Reporte!D449+LB!$L$19</f>
        <v>279.0072931432037</v>
      </c>
      <c r="G449" s="15">
        <f t="shared" si="28"/>
        <v>63.307293143203708</v>
      </c>
      <c r="H449" s="85">
        <f t="shared" si="29"/>
        <v>0.22690192944422607</v>
      </c>
      <c r="I449" s="3"/>
    </row>
    <row r="450" spans="2:9" x14ac:dyDescent="0.3">
      <c r="B450" s="13">
        <f t="shared" si="26"/>
        <v>19</v>
      </c>
      <c r="C450" s="14">
        <f t="shared" si="27"/>
        <v>14</v>
      </c>
      <c r="D450" s="14">
        <v>12.9</v>
      </c>
      <c r="E450" s="16">
        <v>200.7</v>
      </c>
      <c r="F450" s="84">
        <f>LB!$K$19*Reporte!D450+LB!$L$19</f>
        <v>263.42623000934964</v>
      </c>
      <c r="G450" s="15">
        <f t="shared" si="28"/>
        <v>62.726230009349649</v>
      </c>
      <c r="H450" s="85">
        <f t="shared" si="29"/>
        <v>0.23811687244327698</v>
      </c>
      <c r="I450" s="3"/>
    </row>
    <row r="451" spans="2:9" x14ac:dyDescent="0.3">
      <c r="B451" s="13">
        <f t="shared" si="26"/>
        <v>19</v>
      </c>
      <c r="C451" s="14">
        <f t="shared" si="27"/>
        <v>15</v>
      </c>
      <c r="D451" s="14">
        <v>13.3</v>
      </c>
      <c r="E451" s="16">
        <v>199.3</v>
      </c>
      <c r="F451" s="84">
        <f>LB!$K$19*Reporte!D451+LB!$L$19</f>
        <v>268.61991772063431</v>
      </c>
      <c r="G451" s="15">
        <f t="shared" si="28"/>
        <v>69.319917720634294</v>
      </c>
      <c r="H451" s="85">
        <f t="shared" si="29"/>
        <v>0.25805948534586054</v>
      </c>
      <c r="I451" s="3"/>
    </row>
    <row r="452" spans="2:9" x14ac:dyDescent="0.3">
      <c r="B452" s="13">
        <f t="shared" si="26"/>
        <v>19</v>
      </c>
      <c r="C452" s="14">
        <f t="shared" si="27"/>
        <v>16</v>
      </c>
      <c r="D452" s="14">
        <v>14.6</v>
      </c>
      <c r="E452" s="16">
        <v>218.7</v>
      </c>
      <c r="F452" s="84">
        <f>LB!$K$19*Reporte!D452+LB!$L$19</f>
        <v>285.49940278230952</v>
      </c>
      <c r="G452" s="15">
        <f t="shared" si="28"/>
        <v>66.799402782309528</v>
      </c>
      <c r="H452" s="85">
        <f t="shared" si="29"/>
        <v>0.23397387921418319</v>
      </c>
      <c r="I452" s="3"/>
    </row>
    <row r="453" spans="2:9" x14ac:dyDescent="0.3">
      <c r="B453" s="13">
        <f t="shared" si="26"/>
        <v>19</v>
      </c>
      <c r="C453" s="14">
        <f t="shared" si="27"/>
        <v>17</v>
      </c>
      <c r="D453" s="14">
        <v>13.2</v>
      </c>
      <c r="E453" s="16">
        <v>207</v>
      </c>
      <c r="F453" s="84">
        <f>LB!$K$19*Reporte!D453+LB!$L$19</f>
        <v>267.32149579281315</v>
      </c>
      <c r="G453" s="15">
        <f t="shared" si="28"/>
        <v>60.321495792813153</v>
      </c>
      <c r="H453" s="85">
        <f t="shared" si="29"/>
        <v>0.2256514973250231</v>
      </c>
      <c r="I453" s="3"/>
    </row>
    <row r="454" spans="2:9" x14ac:dyDescent="0.3">
      <c r="B454" s="13">
        <f t="shared" ref="B454:B517" si="30">INT((ROW(450:450)-1)/24)+1</f>
        <v>19</v>
      </c>
      <c r="C454" s="14">
        <f t="shared" ref="C454:C517" si="31">MOD(ROW(450:450)-1,24)+1</f>
        <v>18</v>
      </c>
      <c r="D454" s="14">
        <v>14</v>
      </c>
      <c r="E454" s="16">
        <v>220.5</v>
      </c>
      <c r="F454" s="84">
        <f>LB!$K$19*Reporte!D454+LB!$L$19</f>
        <v>277.70887121538249</v>
      </c>
      <c r="G454" s="15">
        <f t="shared" ref="G454:G517" si="32">F454-E454</f>
        <v>57.208871215382487</v>
      </c>
      <c r="H454" s="85">
        <f t="shared" ref="H454:H517" si="33">G454/F454</f>
        <v>0.20600303823572508</v>
      </c>
      <c r="I454" s="3"/>
    </row>
    <row r="455" spans="2:9" x14ac:dyDescent="0.3">
      <c r="B455" s="13">
        <f t="shared" si="30"/>
        <v>19</v>
      </c>
      <c r="C455" s="14">
        <f t="shared" si="31"/>
        <v>19</v>
      </c>
      <c r="D455" s="14">
        <v>15.8</v>
      </c>
      <c r="E455" s="16">
        <v>233.4</v>
      </c>
      <c r="F455" s="84">
        <f>LB!$K$19*Reporte!D455+LB!$L$19</f>
        <v>301.08046591616363</v>
      </c>
      <c r="G455" s="15">
        <f t="shared" si="32"/>
        <v>67.680465916163627</v>
      </c>
      <c r="H455" s="85">
        <f t="shared" si="33"/>
        <v>0.22479195290939058</v>
      </c>
      <c r="I455" s="3"/>
    </row>
    <row r="456" spans="2:9" x14ac:dyDescent="0.3">
      <c r="B456" s="13">
        <f t="shared" si="30"/>
        <v>19</v>
      </c>
      <c r="C456" s="14">
        <f t="shared" si="31"/>
        <v>20</v>
      </c>
      <c r="D456" s="14">
        <v>15.9</v>
      </c>
      <c r="E456" s="16">
        <v>235.3</v>
      </c>
      <c r="F456" s="84">
        <f>LB!$K$19*Reporte!D456+LB!$L$19</f>
        <v>302.37888784398478</v>
      </c>
      <c r="G456" s="15">
        <f t="shared" si="32"/>
        <v>67.078887843984774</v>
      </c>
      <c r="H456" s="85">
        <f t="shared" si="33"/>
        <v>0.2218372066987519</v>
      </c>
      <c r="I456" s="3"/>
    </row>
    <row r="457" spans="2:9" x14ac:dyDescent="0.3">
      <c r="B457" s="13">
        <f t="shared" si="30"/>
        <v>19</v>
      </c>
      <c r="C457" s="14">
        <f t="shared" si="31"/>
        <v>21</v>
      </c>
      <c r="D457" s="14">
        <v>14.7</v>
      </c>
      <c r="E457" s="16">
        <v>220.8</v>
      </c>
      <c r="F457" s="84">
        <f>LB!$K$19*Reporte!D457+LB!$L$19</f>
        <v>286.79782471013073</v>
      </c>
      <c r="G457" s="15">
        <f t="shared" si="32"/>
        <v>65.997824710130715</v>
      </c>
      <c r="H457" s="85">
        <f t="shared" si="33"/>
        <v>0.23011968370692959</v>
      </c>
      <c r="I457" s="3"/>
    </row>
    <row r="458" spans="2:9" x14ac:dyDescent="0.3">
      <c r="B458" s="13">
        <f t="shared" si="30"/>
        <v>19</v>
      </c>
      <c r="C458" s="14">
        <f t="shared" si="31"/>
        <v>22</v>
      </c>
      <c r="D458" s="14">
        <v>14.7</v>
      </c>
      <c r="E458" s="16">
        <v>216.2</v>
      </c>
      <c r="F458" s="84">
        <f>LB!$K$19*Reporte!D458+LB!$L$19</f>
        <v>286.79782471013073</v>
      </c>
      <c r="G458" s="15">
        <f t="shared" si="32"/>
        <v>70.597824710130737</v>
      </c>
      <c r="H458" s="85">
        <f t="shared" si="33"/>
        <v>0.2461588569630353</v>
      </c>
      <c r="I458" s="3"/>
    </row>
    <row r="459" spans="2:9" x14ac:dyDescent="0.3">
      <c r="B459" s="13">
        <f t="shared" si="30"/>
        <v>19</v>
      </c>
      <c r="C459" s="14">
        <f t="shared" si="31"/>
        <v>23</v>
      </c>
      <c r="D459" s="14">
        <v>13.6</v>
      </c>
      <c r="E459" s="16">
        <v>202.2</v>
      </c>
      <c r="F459" s="84">
        <f>LB!$K$19*Reporte!D459+LB!$L$19</f>
        <v>272.51518350409782</v>
      </c>
      <c r="G459" s="15">
        <f t="shared" si="32"/>
        <v>70.315183504097831</v>
      </c>
      <c r="H459" s="85">
        <f t="shared" si="33"/>
        <v>0.25802299380151966</v>
      </c>
      <c r="I459" s="3"/>
    </row>
    <row r="460" spans="2:9" x14ac:dyDescent="0.3">
      <c r="B460" s="13">
        <f t="shared" si="30"/>
        <v>19</v>
      </c>
      <c r="C460" s="14">
        <f t="shared" si="31"/>
        <v>24</v>
      </c>
      <c r="D460" s="14">
        <v>13.1</v>
      </c>
      <c r="E460" s="16">
        <v>203.5</v>
      </c>
      <c r="F460" s="84">
        <f>LB!$K$19*Reporte!D460+LB!$L$19</f>
        <v>266.02307386499194</v>
      </c>
      <c r="G460" s="15">
        <f t="shared" si="32"/>
        <v>62.523073864991943</v>
      </c>
      <c r="H460" s="85">
        <f t="shared" si="33"/>
        <v>0.2350287625678768</v>
      </c>
      <c r="I460" s="3"/>
    </row>
    <row r="461" spans="2:9" x14ac:dyDescent="0.3">
      <c r="B461" s="13">
        <f t="shared" si="30"/>
        <v>20</v>
      </c>
      <c r="C461" s="14">
        <f t="shared" si="31"/>
        <v>1</v>
      </c>
      <c r="D461" s="14">
        <v>14.9</v>
      </c>
      <c r="E461" s="16">
        <v>217.1</v>
      </c>
      <c r="F461" s="84">
        <f>LB!$K$19*Reporte!D461+LB!$L$19</f>
        <v>289.39466856577303</v>
      </c>
      <c r="G461" s="15">
        <f t="shared" si="32"/>
        <v>72.294668565773037</v>
      </c>
      <c r="H461" s="85">
        <f t="shared" si="33"/>
        <v>0.24981340853327452</v>
      </c>
      <c r="I461" s="3"/>
    </row>
    <row r="462" spans="2:9" x14ac:dyDescent="0.3">
      <c r="B462" s="13">
        <f t="shared" si="30"/>
        <v>20</v>
      </c>
      <c r="C462" s="14">
        <f t="shared" si="31"/>
        <v>2</v>
      </c>
      <c r="D462" s="14">
        <v>15.2</v>
      </c>
      <c r="E462" s="16">
        <v>234.3</v>
      </c>
      <c r="F462" s="84">
        <f>LB!$K$19*Reporte!D462+LB!$L$19</f>
        <v>293.28993434923655</v>
      </c>
      <c r="G462" s="15">
        <f t="shared" si="32"/>
        <v>58.989934349236535</v>
      </c>
      <c r="H462" s="85">
        <f t="shared" si="33"/>
        <v>0.20113180658629068</v>
      </c>
      <c r="I462" s="3"/>
    </row>
    <row r="463" spans="2:9" x14ac:dyDescent="0.3">
      <c r="B463" s="13">
        <f t="shared" si="30"/>
        <v>20</v>
      </c>
      <c r="C463" s="14">
        <f t="shared" si="31"/>
        <v>3</v>
      </c>
      <c r="D463" s="14">
        <v>14.3</v>
      </c>
      <c r="E463" s="16">
        <v>217.5</v>
      </c>
      <c r="F463" s="84">
        <f>LB!$K$19*Reporte!D463+LB!$L$19</f>
        <v>281.604136998846</v>
      </c>
      <c r="G463" s="15">
        <f t="shared" si="32"/>
        <v>64.104136998846002</v>
      </c>
      <c r="H463" s="85">
        <f t="shared" si="33"/>
        <v>0.22763918769811503</v>
      </c>
      <c r="I463" s="3"/>
    </row>
    <row r="464" spans="2:9" x14ac:dyDescent="0.3">
      <c r="B464" s="13">
        <f t="shared" si="30"/>
        <v>20</v>
      </c>
      <c r="C464" s="14">
        <f t="shared" si="31"/>
        <v>4</v>
      </c>
      <c r="D464" s="14">
        <v>13.4</v>
      </c>
      <c r="E464" s="16">
        <v>201.5</v>
      </c>
      <c r="F464" s="84">
        <f>LB!$K$19*Reporte!D464+LB!$L$19</f>
        <v>269.91833964845546</v>
      </c>
      <c r="G464" s="15">
        <f t="shared" si="32"/>
        <v>68.418339648455458</v>
      </c>
      <c r="H464" s="85">
        <f t="shared" si="33"/>
        <v>0.25347792127635432</v>
      </c>
      <c r="I464" s="3"/>
    </row>
    <row r="465" spans="2:9" x14ac:dyDescent="0.3">
      <c r="B465" s="13">
        <f t="shared" si="30"/>
        <v>20</v>
      </c>
      <c r="C465" s="14">
        <f t="shared" si="31"/>
        <v>5</v>
      </c>
      <c r="D465" s="14">
        <v>14.1</v>
      </c>
      <c r="E465" s="16">
        <v>218.8</v>
      </c>
      <c r="F465" s="84">
        <f>LB!$K$19*Reporte!D465+LB!$L$19</f>
        <v>279.0072931432037</v>
      </c>
      <c r="G465" s="15">
        <f t="shared" si="32"/>
        <v>60.207293143203685</v>
      </c>
      <c r="H465" s="85">
        <f t="shared" si="33"/>
        <v>0.2157911087732807</v>
      </c>
      <c r="I465" s="3"/>
    </row>
    <row r="466" spans="2:9" x14ac:dyDescent="0.3">
      <c r="B466" s="13">
        <f t="shared" si="30"/>
        <v>20</v>
      </c>
      <c r="C466" s="14">
        <f t="shared" si="31"/>
        <v>6</v>
      </c>
      <c r="D466" s="14">
        <v>16.600000000000001</v>
      </c>
      <c r="E466" s="16">
        <v>238.4</v>
      </c>
      <c r="F466" s="84">
        <f>LB!$K$19*Reporte!D466+LB!$L$19</f>
        <v>311.46784133873302</v>
      </c>
      <c r="G466" s="15">
        <f t="shared" si="32"/>
        <v>73.067841338733018</v>
      </c>
      <c r="H466" s="85">
        <f t="shared" si="33"/>
        <v>0.23459192777230889</v>
      </c>
      <c r="I466" s="3"/>
    </row>
    <row r="467" spans="2:9" x14ac:dyDescent="0.3">
      <c r="B467" s="13">
        <f t="shared" si="30"/>
        <v>20</v>
      </c>
      <c r="C467" s="14">
        <f t="shared" si="31"/>
        <v>7</v>
      </c>
      <c r="D467" s="14">
        <v>16.3</v>
      </c>
      <c r="E467" s="16">
        <v>233.5</v>
      </c>
      <c r="F467" s="84">
        <f>LB!$K$19*Reporte!D467+LB!$L$19</f>
        <v>307.57257555526951</v>
      </c>
      <c r="G467" s="15">
        <f t="shared" si="32"/>
        <v>74.072575555269509</v>
      </c>
      <c r="H467" s="85">
        <f t="shared" si="33"/>
        <v>0.24082958443724764</v>
      </c>
      <c r="I467" s="3"/>
    </row>
    <row r="468" spans="2:9" x14ac:dyDescent="0.3">
      <c r="B468" s="13">
        <f t="shared" si="30"/>
        <v>20</v>
      </c>
      <c r="C468" s="14">
        <f t="shared" si="31"/>
        <v>8</v>
      </c>
      <c r="D468" s="14">
        <v>14.8</v>
      </c>
      <c r="E468" s="16">
        <v>219.5</v>
      </c>
      <c r="F468" s="84">
        <f>LB!$K$19*Reporte!D468+LB!$L$19</f>
        <v>288.09624663795194</v>
      </c>
      <c r="G468" s="15">
        <f t="shared" si="32"/>
        <v>68.596246637951936</v>
      </c>
      <c r="H468" s="85">
        <f t="shared" si="33"/>
        <v>0.23810184075100516</v>
      </c>
      <c r="I468" s="3"/>
    </row>
    <row r="469" spans="2:9" x14ac:dyDescent="0.3">
      <c r="B469" s="13">
        <f t="shared" si="30"/>
        <v>20</v>
      </c>
      <c r="C469" s="14">
        <f t="shared" si="31"/>
        <v>9</v>
      </c>
      <c r="D469" s="14">
        <v>15.5</v>
      </c>
      <c r="E469" s="16">
        <v>233.7</v>
      </c>
      <c r="F469" s="84">
        <f>LB!$K$19*Reporte!D469+LB!$L$19</f>
        <v>297.18520013270006</v>
      </c>
      <c r="G469" s="15">
        <f t="shared" si="32"/>
        <v>63.485200132700072</v>
      </c>
      <c r="H469" s="85">
        <f t="shared" si="33"/>
        <v>0.21362167464716433</v>
      </c>
      <c r="I469" s="3"/>
    </row>
    <row r="470" spans="2:9" x14ac:dyDescent="0.3">
      <c r="B470" s="13">
        <f t="shared" si="30"/>
        <v>20</v>
      </c>
      <c r="C470" s="14">
        <f t="shared" si="31"/>
        <v>10</v>
      </c>
      <c r="D470" s="14">
        <v>16.100000000000001</v>
      </c>
      <c r="E470" s="16">
        <v>236.8</v>
      </c>
      <c r="F470" s="84">
        <f>LB!$K$19*Reporte!D470+LB!$L$19</f>
        <v>304.97573169962715</v>
      </c>
      <c r="G470" s="15">
        <f t="shared" si="32"/>
        <v>68.175731699627136</v>
      </c>
      <c r="H470" s="85">
        <f t="shared" si="33"/>
        <v>0.22354477623411007</v>
      </c>
      <c r="I470" s="3"/>
    </row>
    <row r="471" spans="2:9" x14ac:dyDescent="0.3">
      <c r="B471" s="13">
        <f t="shared" si="30"/>
        <v>20</v>
      </c>
      <c r="C471" s="14">
        <f t="shared" si="31"/>
        <v>11</v>
      </c>
      <c r="D471" s="14">
        <v>14.6</v>
      </c>
      <c r="E471" s="16">
        <v>226.6</v>
      </c>
      <c r="F471" s="84">
        <f>LB!$K$19*Reporte!D471+LB!$L$19</f>
        <v>285.49940278230952</v>
      </c>
      <c r="G471" s="15">
        <f t="shared" si="32"/>
        <v>58.899402782309522</v>
      </c>
      <c r="H471" s="85">
        <f t="shared" si="33"/>
        <v>0.20630306826673028</v>
      </c>
      <c r="I471" s="3"/>
    </row>
    <row r="472" spans="2:9" x14ac:dyDescent="0.3">
      <c r="B472" s="13">
        <f t="shared" si="30"/>
        <v>20</v>
      </c>
      <c r="C472" s="14">
        <f t="shared" si="31"/>
        <v>12</v>
      </c>
      <c r="D472" s="14">
        <v>14.5</v>
      </c>
      <c r="E472" s="16">
        <v>214</v>
      </c>
      <c r="F472" s="84">
        <f>LB!$K$19*Reporte!D472+LB!$L$19</f>
        <v>284.20098085448836</v>
      </c>
      <c r="G472" s="15">
        <f t="shared" si="32"/>
        <v>70.200980854488364</v>
      </c>
      <c r="H472" s="85">
        <f t="shared" si="33"/>
        <v>0.24701174726216532</v>
      </c>
      <c r="I472" s="3"/>
    </row>
    <row r="473" spans="2:9" x14ac:dyDescent="0.3">
      <c r="B473" s="13">
        <f t="shared" si="30"/>
        <v>20</v>
      </c>
      <c r="C473" s="14">
        <f t="shared" si="31"/>
        <v>13</v>
      </c>
      <c r="D473" s="14">
        <v>14.6</v>
      </c>
      <c r="E473" s="16">
        <v>217.6</v>
      </c>
      <c r="F473" s="84">
        <f>LB!$K$19*Reporte!D473+LB!$L$19</f>
        <v>285.49940278230952</v>
      </c>
      <c r="G473" s="15">
        <f t="shared" si="32"/>
        <v>67.899402782309522</v>
      </c>
      <c r="H473" s="85">
        <f t="shared" si="33"/>
        <v>0.23782677694104373</v>
      </c>
      <c r="I473" s="3"/>
    </row>
    <row r="474" spans="2:9" x14ac:dyDescent="0.3">
      <c r="B474" s="13">
        <f t="shared" si="30"/>
        <v>20</v>
      </c>
      <c r="C474" s="14">
        <f t="shared" si="31"/>
        <v>14</v>
      </c>
      <c r="D474" s="14">
        <v>13.4</v>
      </c>
      <c r="E474" s="16">
        <v>198.8</v>
      </c>
      <c r="F474" s="84">
        <f>LB!$K$19*Reporte!D474+LB!$L$19</f>
        <v>269.91833964845546</v>
      </c>
      <c r="G474" s="15">
        <f t="shared" si="32"/>
        <v>71.118339648455446</v>
      </c>
      <c r="H474" s="85">
        <f t="shared" si="33"/>
        <v>0.26348094664882993</v>
      </c>
      <c r="I474" s="3"/>
    </row>
    <row r="475" spans="2:9" x14ac:dyDescent="0.3">
      <c r="B475" s="13">
        <f t="shared" si="30"/>
        <v>20</v>
      </c>
      <c r="C475" s="14">
        <f t="shared" si="31"/>
        <v>15</v>
      </c>
      <c r="D475" s="14">
        <v>13.6</v>
      </c>
      <c r="E475" s="16">
        <v>205.9</v>
      </c>
      <c r="F475" s="84">
        <f>LB!$K$19*Reporte!D475+LB!$L$19</f>
        <v>272.51518350409782</v>
      </c>
      <c r="G475" s="15">
        <f t="shared" si="32"/>
        <v>66.615183504097814</v>
      </c>
      <c r="H475" s="85">
        <f t="shared" si="33"/>
        <v>0.2444457686633674</v>
      </c>
      <c r="I475" s="3"/>
    </row>
    <row r="476" spans="2:9" x14ac:dyDescent="0.3">
      <c r="B476" s="13">
        <f t="shared" si="30"/>
        <v>20</v>
      </c>
      <c r="C476" s="14">
        <f t="shared" si="31"/>
        <v>16</v>
      </c>
      <c r="D476" s="14">
        <v>16.5</v>
      </c>
      <c r="E476" s="16">
        <v>244.8</v>
      </c>
      <c r="F476" s="84">
        <f>LB!$K$19*Reporte!D476+LB!$L$19</f>
        <v>310.16941941091181</v>
      </c>
      <c r="G476" s="15">
        <f t="shared" si="32"/>
        <v>65.369419410911803</v>
      </c>
      <c r="H476" s="85">
        <f t="shared" si="33"/>
        <v>0.21075391486067338</v>
      </c>
      <c r="I476" s="3"/>
    </row>
    <row r="477" spans="2:9" x14ac:dyDescent="0.3">
      <c r="B477" s="13">
        <f t="shared" si="30"/>
        <v>20</v>
      </c>
      <c r="C477" s="14">
        <f t="shared" si="31"/>
        <v>17</v>
      </c>
      <c r="D477" s="14">
        <v>16.100000000000001</v>
      </c>
      <c r="E477" s="16">
        <v>236.9</v>
      </c>
      <c r="F477" s="84">
        <f>LB!$K$19*Reporte!D477+LB!$L$19</f>
        <v>304.97573169962715</v>
      </c>
      <c r="G477" s="15">
        <f t="shared" si="32"/>
        <v>68.075731699627141</v>
      </c>
      <c r="H477" s="85">
        <f t="shared" si="33"/>
        <v>0.22321688129164138</v>
      </c>
      <c r="I477" s="3"/>
    </row>
    <row r="478" spans="2:9" x14ac:dyDescent="0.3">
      <c r="B478" s="13">
        <f t="shared" si="30"/>
        <v>20</v>
      </c>
      <c r="C478" s="14">
        <f t="shared" si="31"/>
        <v>18</v>
      </c>
      <c r="D478" s="14">
        <v>15.1</v>
      </c>
      <c r="E478" s="16">
        <v>224.3</v>
      </c>
      <c r="F478" s="84">
        <f>LB!$K$19*Reporte!D478+LB!$L$19</f>
        <v>291.99151242141539</v>
      </c>
      <c r="G478" s="15">
        <f t="shared" si="32"/>
        <v>67.691512421415382</v>
      </c>
      <c r="H478" s="85">
        <f t="shared" si="33"/>
        <v>0.23182698654514286</v>
      </c>
      <c r="I478" s="3"/>
    </row>
    <row r="479" spans="2:9" x14ac:dyDescent="0.3">
      <c r="B479" s="13">
        <f t="shared" si="30"/>
        <v>20</v>
      </c>
      <c r="C479" s="14">
        <f t="shared" si="31"/>
        <v>19</v>
      </c>
      <c r="D479" s="14">
        <v>13.6</v>
      </c>
      <c r="E479" s="16">
        <v>202.5</v>
      </c>
      <c r="F479" s="84">
        <f>LB!$K$19*Reporte!D479+LB!$L$19</f>
        <v>272.51518350409782</v>
      </c>
      <c r="G479" s="15">
        <f t="shared" si="32"/>
        <v>70.01518350409782</v>
      </c>
      <c r="H479" s="85">
        <f t="shared" si="33"/>
        <v>0.25692213770923705</v>
      </c>
      <c r="I479" s="3"/>
    </row>
    <row r="480" spans="2:9" x14ac:dyDescent="0.3">
      <c r="B480" s="13">
        <f t="shared" si="30"/>
        <v>20</v>
      </c>
      <c r="C480" s="14">
        <f t="shared" si="31"/>
        <v>20</v>
      </c>
      <c r="D480" s="14">
        <v>16.600000000000001</v>
      </c>
      <c r="E480" s="16">
        <v>244.2</v>
      </c>
      <c r="F480" s="84">
        <f>LB!$K$19*Reporte!D480+LB!$L$19</f>
        <v>311.46784133873302</v>
      </c>
      <c r="G480" s="15">
        <f t="shared" si="32"/>
        <v>67.267841338733035</v>
      </c>
      <c r="H480" s="85">
        <f t="shared" si="33"/>
        <v>0.2159704226593869</v>
      </c>
      <c r="I480" s="3"/>
    </row>
    <row r="481" spans="2:9" x14ac:dyDescent="0.3">
      <c r="B481" s="13">
        <f t="shared" si="30"/>
        <v>20</v>
      </c>
      <c r="C481" s="14">
        <f t="shared" si="31"/>
        <v>21</v>
      </c>
      <c r="D481" s="14">
        <v>15.2</v>
      </c>
      <c r="E481" s="16">
        <v>229.6</v>
      </c>
      <c r="F481" s="84">
        <f>LB!$K$19*Reporte!D481+LB!$L$19</f>
        <v>293.28993434923655</v>
      </c>
      <c r="G481" s="15">
        <f t="shared" si="32"/>
        <v>63.689934349236552</v>
      </c>
      <c r="H481" s="85">
        <f t="shared" si="33"/>
        <v>0.21715690478963873</v>
      </c>
      <c r="I481" s="3"/>
    </row>
    <row r="482" spans="2:9" x14ac:dyDescent="0.3">
      <c r="B482" s="13">
        <f t="shared" si="30"/>
        <v>20</v>
      </c>
      <c r="C482" s="14">
        <f t="shared" si="31"/>
        <v>22</v>
      </c>
      <c r="D482" s="14">
        <v>16.899999999999999</v>
      </c>
      <c r="E482" s="16">
        <v>240.2</v>
      </c>
      <c r="F482" s="84">
        <f>LB!$K$19*Reporte!D482+LB!$L$19</f>
        <v>315.36310712219654</v>
      </c>
      <c r="G482" s="15">
        <f t="shared" si="32"/>
        <v>75.16310712219655</v>
      </c>
      <c r="H482" s="85">
        <f t="shared" si="33"/>
        <v>0.23833830091315164</v>
      </c>
      <c r="I482" s="3"/>
    </row>
    <row r="483" spans="2:9" x14ac:dyDescent="0.3">
      <c r="B483" s="13">
        <f t="shared" si="30"/>
        <v>20</v>
      </c>
      <c r="C483" s="14">
        <f t="shared" si="31"/>
        <v>23</v>
      </c>
      <c r="D483" s="14">
        <v>12.8</v>
      </c>
      <c r="E483" s="16">
        <v>197.2</v>
      </c>
      <c r="F483" s="84">
        <f>LB!$K$19*Reporte!D483+LB!$L$19</f>
        <v>262.12780808152843</v>
      </c>
      <c r="G483" s="15">
        <f t="shared" si="32"/>
        <v>64.92780808152844</v>
      </c>
      <c r="H483" s="85">
        <f t="shared" si="33"/>
        <v>0.24769523140915381</v>
      </c>
      <c r="I483" s="3"/>
    </row>
    <row r="484" spans="2:9" x14ac:dyDescent="0.3">
      <c r="B484" s="13">
        <f t="shared" si="30"/>
        <v>20</v>
      </c>
      <c r="C484" s="14">
        <f t="shared" si="31"/>
        <v>24</v>
      </c>
      <c r="D484" s="14">
        <v>14.1</v>
      </c>
      <c r="E484" s="16">
        <v>209</v>
      </c>
      <c r="F484" s="84">
        <f>LB!$K$19*Reporte!D484+LB!$L$19</f>
        <v>279.0072931432037</v>
      </c>
      <c r="G484" s="15">
        <f t="shared" si="32"/>
        <v>70.007293143203697</v>
      </c>
      <c r="H484" s="85">
        <f t="shared" si="33"/>
        <v>0.25091563863626909</v>
      </c>
      <c r="I484" s="3"/>
    </row>
    <row r="485" spans="2:9" x14ac:dyDescent="0.3">
      <c r="B485" s="13">
        <f t="shared" si="30"/>
        <v>21</v>
      </c>
      <c r="C485" s="14">
        <f t="shared" si="31"/>
        <v>1</v>
      </c>
      <c r="D485" s="14">
        <v>16.600000000000001</v>
      </c>
      <c r="E485" s="16">
        <v>247.5</v>
      </c>
      <c r="F485" s="84">
        <f>LB!$K$19*Reporte!D485+LB!$L$19</f>
        <v>311.46784133873302</v>
      </c>
      <c r="G485" s="15">
        <f t="shared" si="32"/>
        <v>63.967841338733024</v>
      </c>
      <c r="H485" s="85">
        <f t="shared" si="33"/>
        <v>0.2053754283710002</v>
      </c>
      <c r="I485" s="3"/>
    </row>
    <row r="486" spans="2:9" x14ac:dyDescent="0.3">
      <c r="B486" s="13">
        <f t="shared" si="30"/>
        <v>21</v>
      </c>
      <c r="C486" s="14">
        <f t="shared" si="31"/>
        <v>2</v>
      </c>
      <c r="D486" s="14">
        <v>16.2</v>
      </c>
      <c r="E486" s="16">
        <v>234</v>
      </c>
      <c r="F486" s="84">
        <f>LB!$K$19*Reporte!D486+LB!$L$19</f>
        <v>306.2741536274483</v>
      </c>
      <c r="G486" s="15">
        <f t="shared" si="32"/>
        <v>72.2741536274483</v>
      </c>
      <c r="H486" s="85">
        <f t="shared" si="33"/>
        <v>0.23597862493928409</v>
      </c>
      <c r="I486" s="3"/>
    </row>
    <row r="487" spans="2:9" x14ac:dyDescent="0.3">
      <c r="B487" s="13">
        <f t="shared" si="30"/>
        <v>21</v>
      </c>
      <c r="C487" s="14">
        <f t="shared" si="31"/>
        <v>3</v>
      </c>
      <c r="D487" s="14">
        <v>15.9</v>
      </c>
      <c r="E487" s="16">
        <v>244.1</v>
      </c>
      <c r="F487" s="84">
        <f>LB!$K$19*Reporte!D487+LB!$L$19</f>
        <v>302.37888784398478</v>
      </c>
      <c r="G487" s="15">
        <f t="shared" si="32"/>
        <v>58.278887843984791</v>
      </c>
      <c r="H487" s="85">
        <f t="shared" si="33"/>
        <v>0.19273464579330793</v>
      </c>
      <c r="I487" s="3"/>
    </row>
    <row r="488" spans="2:9" x14ac:dyDescent="0.3">
      <c r="B488" s="13">
        <f t="shared" si="30"/>
        <v>21</v>
      </c>
      <c r="C488" s="14">
        <f t="shared" si="31"/>
        <v>4</v>
      </c>
      <c r="D488" s="14">
        <v>14.3</v>
      </c>
      <c r="E488" s="16">
        <v>215.9</v>
      </c>
      <c r="F488" s="84">
        <f>LB!$K$19*Reporte!D488+LB!$L$19</f>
        <v>281.604136998846</v>
      </c>
      <c r="G488" s="15">
        <f t="shared" si="32"/>
        <v>65.704136998845996</v>
      </c>
      <c r="H488" s="85">
        <f t="shared" si="33"/>
        <v>0.23332092240930127</v>
      </c>
      <c r="I488" s="3"/>
    </row>
    <row r="489" spans="2:9" x14ac:dyDescent="0.3">
      <c r="B489" s="13">
        <f t="shared" si="30"/>
        <v>21</v>
      </c>
      <c r="C489" s="14">
        <f t="shared" si="31"/>
        <v>5</v>
      </c>
      <c r="D489" s="14">
        <v>14.8</v>
      </c>
      <c r="E489" s="16">
        <v>225.8</v>
      </c>
      <c r="F489" s="84">
        <f>LB!$K$19*Reporte!D489+LB!$L$19</f>
        <v>288.09624663795194</v>
      </c>
      <c r="G489" s="15">
        <f t="shared" si="32"/>
        <v>62.296246637951924</v>
      </c>
      <c r="H489" s="85">
        <f t="shared" si="33"/>
        <v>0.21623414870877883</v>
      </c>
      <c r="I489" s="3"/>
    </row>
    <row r="490" spans="2:9" x14ac:dyDescent="0.3">
      <c r="B490" s="13">
        <f t="shared" si="30"/>
        <v>21</v>
      </c>
      <c r="C490" s="14">
        <f t="shared" si="31"/>
        <v>6</v>
      </c>
      <c r="D490" s="14">
        <v>14.9</v>
      </c>
      <c r="E490" s="16">
        <v>226.9</v>
      </c>
      <c r="F490" s="84">
        <f>LB!$K$19*Reporte!D490+LB!$L$19</f>
        <v>289.39466856577303</v>
      </c>
      <c r="G490" s="15">
        <f t="shared" si="32"/>
        <v>62.494668565773026</v>
      </c>
      <c r="H490" s="85">
        <f t="shared" si="33"/>
        <v>0.21594961951266689</v>
      </c>
      <c r="I490" s="3"/>
    </row>
    <row r="491" spans="2:9" x14ac:dyDescent="0.3">
      <c r="B491" s="13">
        <f t="shared" si="30"/>
        <v>21</v>
      </c>
      <c r="C491" s="14">
        <f t="shared" si="31"/>
        <v>7</v>
      </c>
      <c r="D491" s="14">
        <v>14.4</v>
      </c>
      <c r="E491" s="16">
        <v>219.1</v>
      </c>
      <c r="F491" s="84">
        <f>LB!$K$19*Reporte!D491+LB!$L$19</f>
        <v>282.90255892666721</v>
      </c>
      <c r="G491" s="15">
        <f t="shared" si="32"/>
        <v>63.802558926667217</v>
      </c>
      <c r="H491" s="85">
        <f t="shared" si="33"/>
        <v>0.22552839100761135</v>
      </c>
      <c r="I491" s="3"/>
    </row>
    <row r="492" spans="2:9" x14ac:dyDescent="0.3">
      <c r="B492" s="13">
        <f t="shared" si="30"/>
        <v>21</v>
      </c>
      <c r="C492" s="14">
        <f t="shared" si="31"/>
        <v>8</v>
      </c>
      <c r="D492" s="14">
        <v>14.1</v>
      </c>
      <c r="E492" s="16">
        <v>208.2</v>
      </c>
      <c r="F492" s="84">
        <f>LB!$K$19*Reporte!D492+LB!$L$19</f>
        <v>279.0072931432037</v>
      </c>
      <c r="G492" s="15">
        <f t="shared" si="32"/>
        <v>70.807293143203708</v>
      </c>
      <c r="H492" s="85">
        <f t="shared" si="33"/>
        <v>0.25378294719651306</v>
      </c>
      <c r="I492" s="3"/>
    </row>
    <row r="493" spans="2:9" x14ac:dyDescent="0.3">
      <c r="B493" s="13">
        <f t="shared" si="30"/>
        <v>21</v>
      </c>
      <c r="C493" s="14">
        <f t="shared" si="31"/>
        <v>9</v>
      </c>
      <c r="D493" s="14">
        <v>15.2</v>
      </c>
      <c r="E493" s="16">
        <v>224.1</v>
      </c>
      <c r="F493" s="84">
        <f>LB!$K$19*Reporte!D493+LB!$L$19</f>
        <v>293.28993434923655</v>
      </c>
      <c r="G493" s="15">
        <f t="shared" si="32"/>
        <v>69.189934349236552</v>
      </c>
      <c r="H493" s="85">
        <f t="shared" si="33"/>
        <v>0.23590967928291828</v>
      </c>
      <c r="I493" s="3"/>
    </row>
    <row r="494" spans="2:9" x14ac:dyDescent="0.3">
      <c r="B494" s="13">
        <f t="shared" si="30"/>
        <v>21</v>
      </c>
      <c r="C494" s="14">
        <f t="shared" si="31"/>
        <v>10</v>
      </c>
      <c r="D494" s="14">
        <v>14.2</v>
      </c>
      <c r="E494" s="16">
        <v>216.7</v>
      </c>
      <c r="F494" s="84">
        <f>LB!$K$19*Reporte!D494+LB!$L$19</f>
        <v>280.30571507102485</v>
      </c>
      <c r="G494" s="15">
        <f t="shared" si="32"/>
        <v>63.605715071024861</v>
      </c>
      <c r="H494" s="85">
        <f t="shared" si="33"/>
        <v>0.22691551278185043</v>
      </c>
      <c r="I494" s="3"/>
    </row>
    <row r="495" spans="2:9" x14ac:dyDescent="0.3">
      <c r="B495" s="13">
        <f t="shared" si="30"/>
        <v>21</v>
      </c>
      <c r="C495" s="14">
        <f t="shared" si="31"/>
        <v>11</v>
      </c>
      <c r="D495" s="14">
        <v>15.5</v>
      </c>
      <c r="E495" s="16">
        <v>232.9</v>
      </c>
      <c r="F495" s="84">
        <f>LB!$K$19*Reporte!D495+LB!$L$19</f>
        <v>297.18520013270006</v>
      </c>
      <c r="G495" s="15">
        <f t="shared" si="32"/>
        <v>64.285200132700055</v>
      </c>
      <c r="H495" s="85">
        <f t="shared" si="33"/>
        <v>0.2163135987390867</v>
      </c>
      <c r="I495" s="3"/>
    </row>
    <row r="496" spans="2:9" x14ac:dyDescent="0.3">
      <c r="B496" s="13">
        <f t="shared" si="30"/>
        <v>21</v>
      </c>
      <c r="C496" s="14">
        <f t="shared" si="31"/>
        <v>12</v>
      </c>
      <c r="D496" s="14">
        <v>15.1</v>
      </c>
      <c r="E496" s="16">
        <v>224.2</v>
      </c>
      <c r="F496" s="84">
        <f>LB!$K$19*Reporte!D496+LB!$L$19</f>
        <v>291.99151242141539</v>
      </c>
      <c r="G496" s="15">
        <f t="shared" si="32"/>
        <v>67.791512421415405</v>
      </c>
      <c r="H496" s="85">
        <f t="shared" si="33"/>
        <v>0.2321694622533261</v>
      </c>
      <c r="I496" s="3"/>
    </row>
    <row r="497" spans="2:9" x14ac:dyDescent="0.3">
      <c r="B497" s="13">
        <f t="shared" si="30"/>
        <v>21</v>
      </c>
      <c r="C497" s="14">
        <f t="shared" si="31"/>
        <v>13</v>
      </c>
      <c r="D497" s="14">
        <v>13.9</v>
      </c>
      <c r="E497" s="16">
        <v>210.5</v>
      </c>
      <c r="F497" s="84">
        <f>LB!$K$19*Reporte!D497+LB!$L$19</f>
        <v>276.41044928756133</v>
      </c>
      <c r="G497" s="15">
        <f t="shared" si="32"/>
        <v>65.910449287561335</v>
      </c>
      <c r="H497" s="85">
        <f t="shared" si="33"/>
        <v>0.23845136628316083</v>
      </c>
      <c r="I497" s="3"/>
    </row>
    <row r="498" spans="2:9" x14ac:dyDescent="0.3">
      <c r="B498" s="13">
        <f t="shared" si="30"/>
        <v>21</v>
      </c>
      <c r="C498" s="14">
        <f t="shared" si="31"/>
        <v>14</v>
      </c>
      <c r="D498" s="14">
        <v>14.9</v>
      </c>
      <c r="E498" s="16">
        <v>218.7</v>
      </c>
      <c r="F498" s="84">
        <f>LB!$K$19*Reporte!D498+LB!$L$19</f>
        <v>289.39466856577303</v>
      </c>
      <c r="G498" s="15">
        <f t="shared" si="32"/>
        <v>70.694668565773043</v>
      </c>
      <c r="H498" s="85">
        <f t="shared" si="33"/>
        <v>0.244284626652359</v>
      </c>
      <c r="I498" s="3"/>
    </row>
    <row r="499" spans="2:9" x14ac:dyDescent="0.3">
      <c r="B499" s="13">
        <f t="shared" si="30"/>
        <v>21</v>
      </c>
      <c r="C499" s="14">
        <f t="shared" si="31"/>
        <v>15</v>
      </c>
      <c r="D499" s="14">
        <v>14.4</v>
      </c>
      <c r="E499" s="16">
        <v>219.2</v>
      </c>
      <c r="F499" s="84">
        <f>LB!$K$19*Reporte!D499+LB!$L$19</f>
        <v>282.90255892666721</v>
      </c>
      <c r="G499" s="15">
        <f t="shared" si="32"/>
        <v>63.702558926667223</v>
      </c>
      <c r="H499" s="85">
        <f t="shared" si="33"/>
        <v>0.22517491240925794</v>
      </c>
      <c r="I499" s="3"/>
    </row>
    <row r="500" spans="2:9" x14ac:dyDescent="0.3">
      <c r="B500" s="13">
        <f t="shared" si="30"/>
        <v>21</v>
      </c>
      <c r="C500" s="14">
        <f t="shared" si="31"/>
        <v>16</v>
      </c>
      <c r="D500" s="14">
        <v>12.3</v>
      </c>
      <c r="E500" s="16">
        <v>204.2</v>
      </c>
      <c r="F500" s="84">
        <f>LB!$K$19*Reporte!D500+LB!$L$19</f>
        <v>255.63569844242258</v>
      </c>
      <c r="G500" s="15">
        <f t="shared" si="32"/>
        <v>51.435698442422591</v>
      </c>
      <c r="H500" s="85">
        <f t="shared" si="33"/>
        <v>0.20120702529348644</v>
      </c>
      <c r="I500" s="3"/>
    </row>
    <row r="501" spans="2:9" x14ac:dyDescent="0.3">
      <c r="B501" s="13">
        <f t="shared" si="30"/>
        <v>21</v>
      </c>
      <c r="C501" s="14">
        <f t="shared" si="31"/>
        <v>17</v>
      </c>
      <c r="D501" s="14">
        <v>13.9</v>
      </c>
      <c r="E501" s="16">
        <v>201.4</v>
      </c>
      <c r="F501" s="84">
        <f>LB!$K$19*Reporte!D501+LB!$L$19</f>
        <v>276.41044928756133</v>
      </c>
      <c r="G501" s="15">
        <f t="shared" si="32"/>
        <v>75.010449287561329</v>
      </c>
      <c r="H501" s="85">
        <f t="shared" si="33"/>
        <v>0.27137342123243985</v>
      </c>
      <c r="I501" s="3"/>
    </row>
    <row r="502" spans="2:9" x14ac:dyDescent="0.3">
      <c r="B502" s="13">
        <f t="shared" si="30"/>
        <v>21</v>
      </c>
      <c r="C502" s="14">
        <f t="shared" si="31"/>
        <v>18</v>
      </c>
      <c r="D502" s="14">
        <v>14.5</v>
      </c>
      <c r="E502" s="16">
        <v>217</v>
      </c>
      <c r="F502" s="84">
        <f>LB!$K$19*Reporte!D502+LB!$L$19</f>
        <v>284.20098085448836</v>
      </c>
      <c r="G502" s="15">
        <f t="shared" si="32"/>
        <v>67.200980854488364</v>
      </c>
      <c r="H502" s="85">
        <f t="shared" si="33"/>
        <v>0.23645583717705548</v>
      </c>
      <c r="I502" s="3"/>
    </row>
    <row r="503" spans="2:9" x14ac:dyDescent="0.3">
      <c r="B503" s="13">
        <f t="shared" si="30"/>
        <v>21</v>
      </c>
      <c r="C503" s="14">
        <f t="shared" si="31"/>
        <v>19</v>
      </c>
      <c r="D503" s="14">
        <v>12.5</v>
      </c>
      <c r="E503" s="16">
        <v>193.6</v>
      </c>
      <c r="F503" s="84">
        <f>LB!$K$19*Reporte!D503+LB!$L$19</f>
        <v>258.23254229806491</v>
      </c>
      <c r="G503" s="15">
        <f t="shared" si="32"/>
        <v>64.632542298064919</v>
      </c>
      <c r="H503" s="85">
        <f t="shared" si="33"/>
        <v>0.25028813844640391</v>
      </c>
      <c r="I503" s="3"/>
    </row>
    <row r="504" spans="2:9" x14ac:dyDescent="0.3">
      <c r="B504" s="13">
        <f t="shared" si="30"/>
        <v>21</v>
      </c>
      <c r="C504" s="14">
        <f t="shared" si="31"/>
        <v>20</v>
      </c>
      <c r="D504" s="14">
        <v>14.3</v>
      </c>
      <c r="E504" s="16">
        <v>217.6</v>
      </c>
      <c r="F504" s="84">
        <f>LB!$K$19*Reporte!D504+LB!$L$19</f>
        <v>281.604136998846</v>
      </c>
      <c r="G504" s="15">
        <f t="shared" si="32"/>
        <v>64.004136998846008</v>
      </c>
      <c r="H504" s="85">
        <f t="shared" si="33"/>
        <v>0.2272840792786659</v>
      </c>
      <c r="I504" s="3"/>
    </row>
    <row r="505" spans="2:9" x14ac:dyDescent="0.3">
      <c r="B505" s="13">
        <f t="shared" si="30"/>
        <v>21</v>
      </c>
      <c r="C505" s="14">
        <f t="shared" si="31"/>
        <v>21</v>
      </c>
      <c r="D505" s="14">
        <v>15</v>
      </c>
      <c r="E505" s="16">
        <v>224.8</v>
      </c>
      <c r="F505" s="84">
        <f>LB!$K$19*Reporte!D505+LB!$L$19</f>
        <v>290.69309049359424</v>
      </c>
      <c r="G505" s="15">
        <f t="shared" si="32"/>
        <v>65.893090493594229</v>
      </c>
      <c r="H505" s="85">
        <f t="shared" si="33"/>
        <v>0.22667580568120266</v>
      </c>
      <c r="I505" s="3"/>
    </row>
    <row r="506" spans="2:9" x14ac:dyDescent="0.3">
      <c r="B506" s="13">
        <f t="shared" si="30"/>
        <v>21</v>
      </c>
      <c r="C506" s="14">
        <f t="shared" si="31"/>
        <v>22</v>
      </c>
      <c r="D506" s="14">
        <v>15</v>
      </c>
      <c r="E506" s="16">
        <v>214.5</v>
      </c>
      <c r="F506" s="84">
        <f>LB!$K$19*Reporte!D506+LB!$L$19</f>
        <v>290.69309049359424</v>
      </c>
      <c r="G506" s="15">
        <f t="shared" si="32"/>
        <v>76.193090493594241</v>
      </c>
      <c r="H506" s="85">
        <f t="shared" si="33"/>
        <v>0.26210836440666363</v>
      </c>
      <c r="I506" s="3"/>
    </row>
    <row r="507" spans="2:9" x14ac:dyDescent="0.3">
      <c r="B507" s="13">
        <f t="shared" si="30"/>
        <v>21</v>
      </c>
      <c r="C507" s="14">
        <f t="shared" si="31"/>
        <v>23</v>
      </c>
      <c r="D507" s="14">
        <v>16.899999999999999</v>
      </c>
      <c r="E507" s="16">
        <v>241.6</v>
      </c>
      <c r="F507" s="84">
        <f>LB!$K$19*Reporte!D507+LB!$L$19</f>
        <v>315.36310712219654</v>
      </c>
      <c r="G507" s="15">
        <f t="shared" si="32"/>
        <v>73.763107122196544</v>
      </c>
      <c r="H507" s="85">
        <f t="shared" si="33"/>
        <v>0.23389897377442725</v>
      </c>
      <c r="I507" s="3"/>
    </row>
    <row r="508" spans="2:9" x14ac:dyDescent="0.3">
      <c r="B508" s="13">
        <f t="shared" si="30"/>
        <v>21</v>
      </c>
      <c r="C508" s="14">
        <f t="shared" si="31"/>
        <v>24</v>
      </c>
      <c r="D508" s="14">
        <v>15.6</v>
      </c>
      <c r="E508" s="16">
        <v>231.5</v>
      </c>
      <c r="F508" s="84">
        <f>LB!$K$19*Reporte!D508+LB!$L$19</f>
        <v>298.48362206052127</v>
      </c>
      <c r="G508" s="15">
        <f t="shared" si="32"/>
        <v>66.98362206052127</v>
      </c>
      <c r="H508" s="85">
        <f t="shared" si="33"/>
        <v>0.22441305689777347</v>
      </c>
      <c r="I508" s="3"/>
    </row>
    <row r="509" spans="2:9" x14ac:dyDescent="0.3">
      <c r="B509" s="13">
        <f t="shared" si="30"/>
        <v>22</v>
      </c>
      <c r="C509" s="14">
        <f t="shared" si="31"/>
        <v>1</v>
      </c>
      <c r="D509" s="14">
        <v>15</v>
      </c>
      <c r="E509" s="16">
        <v>231.1</v>
      </c>
      <c r="F509" s="84">
        <f>LB!$K$19*Reporte!D509+LB!$L$19</f>
        <v>290.69309049359424</v>
      </c>
      <c r="G509" s="15">
        <f t="shared" si="32"/>
        <v>59.593090493594246</v>
      </c>
      <c r="H509" s="85">
        <f t="shared" si="33"/>
        <v>0.20500346393650334</v>
      </c>
      <c r="I509" s="3"/>
    </row>
    <row r="510" spans="2:9" x14ac:dyDescent="0.3">
      <c r="B510" s="13">
        <f t="shared" si="30"/>
        <v>22</v>
      </c>
      <c r="C510" s="14">
        <f t="shared" si="31"/>
        <v>2</v>
      </c>
      <c r="D510" s="14">
        <v>14.4</v>
      </c>
      <c r="E510" s="16">
        <v>220.1</v>
      </c>
      <c r="F510" s="84">
        <f>LB!$K$19*Reporte!D510+LB!$L$19</f>
        <v>282.90255892666721</v>
      </c>
      <c r="G510" s="15">
        <f t="shared" si="32"/>
        <v>62.802558926667217</v>
      </c>
      <c r="H510" s="85">
        <f t="shared" si="33"/>
        <v>0.22199360502407695</v>
      </c>
      <c r="I510" s="3"/>
    </row>
    <row r="511" spans="2:9" x14ac:dyDescent="0.3">
      <c r="B511" s="13">
        <f t="shared" si="30"/>
        <v>22</v>
      </c>
      <c r="C511" s="14">
        <f t="shared" si="31"/>
        <v>3</v>
      </c>
      <c r="D511" s="14">
        <v>13.7</v>
      </c>
      <c r="E511" s="16">
        <v>207.8</v>
      </c>
      <c r="F511" s="84">
        <f>LB!$K$19*Reporte!D511+LB!$L$19</f>
        <v>273.81360543191897</v>
      </c>
      <c r="G511" s="15">
        <f t="shared" si="32"/>
        <v>66.013605431918961</v>
      </c>
      <c r="H511" s="85">
        <f t="shared" si="33"/>
        <v>0.24108957379158644</v>
      </c>
      <c r="I511" s="3"/>
    </row>
    <row r="512" spans="2:9" x14ac:dyDescent="0.3">
      <c r="B512" s="13">
        <f t="shared" si="30"/>
        <v>22</v>
      </c>
      <c r="C512" s="14">
        <f t="shared" si="31"/>
        <v>4</v>
      </c>
      <c r="D512" s="14">
        <v>16.2</v>
      </c>
      <c r="E512" s="16">
        <v>235.3</v>
      </c>
      <c r="F512" s="84">
        <f>LB!$K$19*Reporte!D512+LB!$L$19</f>
        <v>306.2741536274483</v>
      </c>
      <c r="G512" s="15">
        <f t="shared" si="32"/>
        <v>70.974153627448288</v>
      </c>
      <c r="H512" s="85">
        <f t="shared" si="33"/>
        <v>0.23173406174450231</v>
      </c>
      <c r="I512" s="3"/>
    </row>
    <row r="513" spans="2:9" x14ac:dyDescent="0.3">
      <c r="B513" s="13">
        <f t="shared" si="30"/>
        <v>22</v>
      </c>
      <c r="C513" s="14">
        <f t="shared" si="31"/>
        <v>5</v>
      </c>
      <c r="D513" s="14">
        <v>13.9</v>
      </c>
      <c r="E513" s="16">
        <v>211.6</v>
      </c>
      <c r="F513" s="84">
        <f>LB!$K$19*Reporte!D513+LB!$L$19</f>
        <v>276.41044928756133</v>
      </c>
      <c r="G513" s="15">
        <f t="shared" si="32"/>
        <v>64.81044928756134</v>
      </c>
      <c r="H513" s="85">
        <f t="shared" si="33"/>
        <v>0.23447177722335788</v>
      </c>
      <c r="I513" s="3"/>
    </row>
    <row r="514" spans="2:9" x14ac:dyDescent="0.3">
      <c r="B514" s="13">
        <f t="shared" si="30"/>
        <v>22</v>
      </c>
      <c r="C514" s="14">
        <f t="shared" si="31"/>
        <v>6</v>
      </c>
      <c r="D514" s="14">
        <v>15.6</v>
      </c>
      <c r="E514" s="16">
        <v>219.2</v>
      </c>
      <c r="F514" s="84">
        <f>LB!$K$19*Reporte!D514+LB!$L$19</f>
        <v>298.48362206052127</v>
      </c>
      <c r="G514" s="15">
        <f t="shared" si="32"/>
        <v>79.283622060521282</v>
      </c>
      <c r="H514" s="85">
        <f t="shared" si="33"/>
        <v>0.26562134804316179</v>
      </c>
      <c r="I514" s="3"/>
    </row>
    <row r="515" spans="2:9" x14ac:dyDescent="0.3">
      <c r="B515" s="13">
        <f t="shared" si="30"/>
        <v>22</v>
      </c>
      <c r="C515" s="14">
        <f t="shared" si="31"/>
        <v>7</v>
      </c>
      <c r="D515" s="14">
        <v>13.4</v>
      </c>
      <c r="E515" s="16">
        <v>211.6</v>
      </c>
      <c r="F515" s="84">
        <f>LB!$K$19*Reporte!D515+LB!$L$19</f>
        <v>269.91833964845546</v>
      </c>
      <c r="G515" s="15">
        <f t="shared" si="32"/>
        <v>58.318339648455463</v>
      </c>
      <c r="H515" s="85">
        <f t="shared" si="33"/>
        <v>0.21605919673487134</v>
      </c>
      <c r="I515" s="3"/>
    </row>
    <row r="516" spans="2:9" x14ac:dyDescent="0.3">
      <c r="B516" s="13">
        <f t="shared" si="30"/>
        <v>22</v>
      </c>
      <c r="C516" s="14">
        <f t="shared" si="31"/>
        <v>8</v>
      </c>
      <c r="D516" s="14">
        <v>16.5</v>
      </c>
      <c r="E516" s="16">
        <v>244.1</v>
      </c>
      <c r="F516" s="84">
        <f>LB!$K$19*Reporte!D516+LB!$L$19</f>
        <v>310.16941941091181</v>
      </c>
      <c r="G516" s="15">
        <f t="shared" si="32"/>
        <v>66.06941941091182</v>
      </c>
      <c r="H516" s="85">
        <f t="shared" si="33"/>
        <v>0.21301074598648034</v>
      </c>
      <c r="I516" s="3"/>
    </row>
    <row r="517" spans="2:9" x14ac:dyDescent="0.3">
      <c r="B517" s="13">
        <f t="shared" si="30"/>
        <v>22</v>
      </c>
      <c r="C517" s="14">
        <f t="shared" si="31"/>
        <v>9</v>
      </c>
      <c r="D517" s="14">
        <v>14.9</v>
      </c>
      <c r="E517" s="16">
        <v>224.1</v>
      </c>
      <c r="F517" s="84">
        <f>LB!$K$19*Reporte!D517+LB!$L$19</f>
        <v>289.39466856577303</v>
      </c>
      <c r="G517" s="15">
        <f t="shared" si="32"/>
        <v>65.294668565773037</v>
      </c>
      <c r="H517" s="85">
        <f t="shared" si="33"/>
        <v>0.22562498780426909</v>
      </c>
      <c r="I517" s="3"/>
    </row>
    <row r="518" spans="2:9" x14ac:dyDescent="0.3">
      <c r="B518" s="13">
        <f t="shared" ref="B518:B581" si="34">INT((ROW(514:514)-1)/24)+1</f>
        <v>22</v>
      </c>
      <c r="C518" s="14">
        <f t="shared" ref="C518:C581" si="35">MOD(ROW(514:514)-1,24)+1</f>
        <v>10</v>
      </c>
      <c r="D518" s="14">
        <v>15.6</v>
      </c>
      <c r="E518" s="16">
        <v>227.8</v>
      </c>
      <c r="F518" s="84">
        <f>LB!$K$19*Reporte!D518+LB!$L$19</f>
        <v>298.48362206052127</v>
      </c>
      <c r="G518" s="15">
        <f t="shared" ref="G518:G581" si="36">F518-E518</f>
        <v>70.683622060521259</v>
      </c>
      <c r="H518" s="85">
        <f t="shared" ref="H518:H581" si="37">G518/F518</f>
        <v>0.23680904691711788</v>
      </c>
      <c r="I518" s="3"/>
    </row>
    <row r="519" spans="2:9" x14ac:dyDescent="0.3">
      <c r="B519" s="13">
        <f t="shared" si="34"/>
        <v>22</v>
      </c>
      <c r="C519" s="14">
        <f t="shared" si="35"/>
        <v>11</v>
      </c>
      <c r="D519" s="14">
        <v>14.5</v>
      </c>
      <c r="E519" s="16">
        <v>218.4</v>
      </c>
      <c r="F519" s="84">
        <f>LB!$K$19*Reporte!D519+LB!$L$19</f>
        <v>284.20098085448836</v>
      </c>
      <c r="G519" s="15">
        <f t="shared" si="36"/>
        <v>65.800980854488358</v>
      </c>
      <c r="H519" s="85">
        <f t="shared" si="37"/>
        <v>0.23152974580400421</v>
      </c>
      <c r="I519" s="3"/>
    </row>
    <row r="520" spans="2:9" x14ac:dyDescent="0.3">
      <c r="B520" s="13">
        <f t="shared" si="34"/>
        <v>22</v>
      </c>
      <c r="C520" s="14">
        <f t="shared" si="35"/>
        <v>12</v>
      </c>
      <c r="D520" s="14">
        <v>16.3</v>
      </c>
      <c r="E520" s="16">
        <v>230.6</v>
      </c>
      <c r="F520" s="84">
        <f>LB!$K$19*Reporte!D520+LB!$L$19</f>
        <v>307.57257555526951</v>
      </c>
      <c r="G520" s="15">
        <f t="shared" si="36"/>
        <v>76.972575555269515</v>
      </c>
      <c r="H520" s="85">
        <f t="shared" si="37"/>
        <v>0.25025825340997565</v>
      </c>
      <c r="I520" s="3"/>
    </row>
    <row r="521" spans="2:9" x14ac:dyDescent="0.3">
      <c r="B521" s="13">
        <f t="shared" si="34"/>
        <v>22</v>
      </c>
      <c r="C521" s="14">
        <f t="shared" si="35"/>
        <v>13</v>
      </c>
      <c r="D521" s="14">
        <v>15</v>
      </c>
      <c r="E521" s="16">
        <v>228.4</v>
      </c>
      <c r="F521" s="84">
        <f>LB!$K$19*Reporte!D521+LB!$L$19</f>
        <v>290.69309049359424</v>
      </c>
      <c r="G521" s="15">
        <f t="shared" si="36"/>
        <v>62.293090493594235</v>
      </c>
      <c r="H521" s="85">
        <f t="shared" si="37"/>
        <v>0.21429161039851732</v>
      </c>
      <c r="I521" s="3"/>
    </row>
    <row r="522" spans="2:9" x14ac:dyDescent="0.3">
      <c r="B522" s="13">
        <f t="shared" si="34"/>
        <v>22</v>
      </c>
      <c r="C522" s="14">
        <f t="shared" si="35"/>
        <v>14</v>
      </c>
      <c r="D522" s="14">
        <v>15.9</v>
      </c>
      <c r="E522" s="16">
        <v>234.2</v>
      </c>
      <c r="F522" s="84">
        <f>LB!$K$19*Reporte!D522+LB!$L$19</f>
        <v>302.37888784398478</v>
      </c>
      <c r="G522" s="15">
        <f t="shared" si="36"/>
        <v>68.178887843984796</v>
      </c>
      <c r="H522" s="85">
        <f t="shared" si="37"/>
        <v>0.22547502681193249</v>
      </c>
      <c r="I522" s="3"/>
    </row>
    <row r="523" spans="2:9" x14ac:dyDescent="0.3">
      <c r="B523" s="13">
        <f t="shared" si="34"/>
        <v>22</v>
      </c>
      <c r="C523" s="14">
        <f t="shared" si="35"/>
        <v>15</v>
      </c>
      <c r="D523" s="14">
        <v>15.1</v>
      </c>
      <c r="E523" s="16">
        <v>216.8</v>
      </c>
      <c r="F523" s="84">
        <f>LB!$K$19*Reporte!D523+LB!$L$19</f>
        <v>291.99151242141539</v>
      </c>
      <c r="G523" s="15">
        <f t="shared" si="36"/>
        <v>75.191512421415382</v>
      </c>
      <c r="H523" s="85">
        <f t="shared" si="37"/>
        <v>0.25751266465888084</v>
      </c>
      <c r="I523" s="3"/>
    </row>
    <row r="524" spans="2:9" x14ac:dyDescent="0.3">
      <c r="B524" s="13">
        <f t="shared" si="34"/>
        <v>22</v>
      </c>
      <c r="C524" s="14">
        <f t="shared" si="35"/>
        <v>16</v>
      </c>
      <c r="D524" s="14">
        <v>15.6</v>
      </c>
      <c r="E524" s="16">
        <v>235.9</v>
      </c>
      <c r="F524" s="84">
        <f>LB!$K$19*Reporte!D524+LB!$L$19</f>
        <v>298.48362206052127</v>
      </c>
      <c r="G524" s="15">
        <f t="shared" si="36"/>
        <v>62.583622060521265</v>
      </c>
      <c r="H524" s="85">
        <f t="shared" si="37"/>
        <v>0.20967187957747194</v>
      </c>
      <c r="I524" s="3"/>
    </row>
    <row r="525" spans="2:9" x14ac:dyDescent="0.3">
      <c r="B525" s="13">
        <f t="shared" si="34"/>
        <v>22</v>
      </c>
      <c r="C525" s="14">
        <f t="shared" si="35"/>
        <v>17</v>
      </c>
      <c r="D525" s="14">
        <v>15.1</v>
      </c>
      <c r="E525" s="16">
        <v>224.2</v>
      </c>
      <c r="F525" s="84">
        <f>LB!$K$19*Reporte!D525+LB!$L$19</f>
        <v>291.99151242141539</v>
      </c>
      <c r="G525" s="15">
        <f t="shared" si="36"/>
        <v>67.791512421415405</v>
      </c>
      <c r="H525" s="85">
        <f t="shared" si="37"/>
        <v>0.2321694622533261</v>
      </c>
      <c r="I525" s="3"/>
    </row>
    <row r="526" spans="2:9" x14ac:dyDescent="0.3">
      <c r="B526" s="13">
        <f t="shared" si="34"/>
        <v>22</v>
      </c>
      <c r="C526" s="14">
        <f t="shared" si="35"/>
        <v>18</v>
      </c>
      <c r="D526" s="14">
        <v>15.3</v>
      </c>
      <c r="E526" s="16">
        <v>229.4</v>
      </c>
      <c r="F526" s="84">
        <f>LB!$K$19*Reporte!D526+LB!$L$19</f>
        <v>294.58835627705776</v>
      </c>
      <c r="G526" s="15">
        <f t="shared" si="36"/>
        <v>65.18835627705775</v>
      </c>
      <c r="H526" s="85">
        <f t="shared" si="37"/>
        <v>0.22128626229798667</v>
      </c>
      <c r="I526" s="3"/>
    </row>
    <row r="527" spans="2:9" x14ac:dyDescent="0.3">
      <c r="B527" s="13">
        <f t="shared" si="34"/>
        <v>22</v>
      </c>
      <c r="C527" s="14">
        <f t="shared" si="35"/>
        <v>19</v>
      </c>
      <c r="D527" s="14">
        <v>16.2</v>
      </c>
      <c r="E527" s="16">
        <v>232</v>
      </c>
      <c r="F527" s="84">
        <f>LB!$K$19*Reporte!D527+LB!$L$19</f>
        <v>306.2741536274483</v>
      </c>
      <c r="G527" s="15">
        <f t="shared" si="36"/>
        <v>74.2741536274483</v>
      </c>
      <c r="H527" s="85">
        <f t="shared" si="37"/>
        <v>0.24250872216202526</v>
      </c>
      <c r="I527" s="3"/>
    </row>
    <row r="528" spans="2:9" x14ac:dyDescent="0.3">
      <c r="B528" s="13">
        <f t="shared" si="34"/>
        <v>22</v>
      </c>
      <c r="C528" s="14">
        <f t="shared" si="35"/>
        <v>20</v>
      </c>
      <c r="D528" s="14">
        <v>14.8</v>
      </c>
      <c r="E528" s="16">
        <v>227.9</v>
      </c>
      <c r="F528" s="84">
        <f>LB!$K$19*Reporte!D528+LB!$L$19</f>
        <v>288.09624663795194</v>
      </c>
      <c r="G528" s="15">
        <f t="shared" si="36"/>
        <v>60.19624663795193</v>
      </c>
      <c r="H528" s="85">
        <f t="shared" si="37"/>
        <v>0.20894491802803677</v>
      </c>
      <c r="I528" s="3"/>
    </row>
    <row r="529" spans="2:9" x14ac:dyDescent="0.3">
      <c r="B529" s="13">
        <f t="shared" si="34"/>
        <v>22</v>
      </c>
      <c r="C529" s="14">
        <f t="shared" si="35"/>
        <v>21</v>
      </c>
      <c r="D529" s="14">
        <v>15.8</v>
      </c>
      <c r="E529" s="16">
        <v>235.2</v>
      </c>
      <c r="F529" s="84">
        <f>LB!$K$19*Reporte!D529+LB!$L$19</f>
        <v>301.08046591616363</v>
      </c>
      <c r="G529" s="15">
        <f t="shared" si="36"/>
        <v>65.880465916163644</v>
      </c>
      <c r="H529" s="85">
        <f t="shared" si="37"/>
        <v>0.21881348467990006</v>
      </c>
      <c r="I529" s="3"/>
    </row>
    <row r="530" spans="2:9" x14ac:dyDescent="0.3">
      <c r="B530" s="13">
        <f t="shared" si="34"/>
        <v>22</v>
      </c>
      <c r="C530" s="14">
        <f t="shared" si="35"/>
        <v>22</v>
      </c>
      <c r="D530" s="14">
        <v>14.8</v>
      </c>
      <c r="E530" s="16">
        <v>223.5</v>
      </c>
      <c r="F530" s="84">
        <f>LB!$K$19*Reporte!D530+LB!$L$19</f>
        <v>288.09624663795194</v>
      </c>
      <c r="G530" s="15">
        <f t="shared" si="36"/>
        <v>64.596246637951936</v>
      </c>
      <c r="H530" s="85">
        <f t="shared" si="37"/>
        <v>0.22421759183530593</v>
      </c>
      <c r="I530" s="3"/>
    </row>
    <row r="531" spans="2:9" x14ac:dyDescent="0.3">
      <c r="B531" s="13">
        <f t="shared" si="34"/>
        <v>22</v>
      </c>
      <c r="C531" s="14">
        <f t="shared" si="35"/>
        <v>23</v>
      </c>
      <c r="D531" s="14">
        <v>16.5</v>
      </c>
      <c r="E531" s="16">
        <v>238.5</v>
      </c>
      <c r="F531" s="84">
        <f>LB!$K$19*Reporte!D531+LB!$L$19</f>
        <v>310.16941941091181</v>
      </c>
      <c r="G531" s="15">
        <f t="shared" si="36"/>
        <v>71.669419410911814</v>
      </c>
      <c r="H531" s="85">
        <f t="shared" si="37"/>
        <v>0.23106539499293549</v>
      </c>
      <c r="I531" s="3"/>
    </row>
    <row r="532" spans="2:9" x14ac:dyDescent="0.3">
      <c r="B532" s="13">
        <f t="shared" si="34"/>
        <v>22</v>
      </c>
      <c r="C532" s="14">
        <f t="shared" si="35"/>
        <v>24</v>
      </c>
      <c r="D532" s="14">
        <v>15.3</v>
      </c>
      <c r="E532" s="16">
        <v>227.1</v>
      </c>
      <c r="F532" s="84">
        <f>LB!$K$19*Reporte!D532+LB!$L$19</f>
        <v>294.58835627705776</v>
      </c>
      <c r="G532" s="15">
        <f t="shared" si="36"/>
        <v>67.488356277057761</v>
      </c>
      <c r="H532" s="85">
        <f t="shared" si="37"/>
        <v>0.22909376707878282</v>
      </c>
      <c r="I532" s="3"/>
    </row>
    <row r="533" spans="2:9" x14ac:dyDescent="0.3">
      <c r="B533" s="13">
        <f t="shared" si="34"/>
        <v>23</v>
      </c>
      <c r="C533" s="14">
        <f t="shared" si="35"/>
        <v>1</v>
      </c>
      <c r="D533" s="14">
        <v>15.2</v>
      </c>
      <c r="E533" s="16">
        <v>233.1</v>
      </c>
      <c r="F533" s="84">
        <f>LB!$K$19*Reporte!D533+LB!$L$19</f>
        <v>293.28993434923655</v>
      </c>
      <c r="G533" s="15">
        <f t="shared" si="36"/>
        <v>60.189934349236552</v>
      </c>
      <c r="H533" s="85">
        <f t="shared" si="37"/>
        <v>0.20522332102118809</v>
      </c>
      <c r="I533" s="3"/>
    </row>
    <row r="534" spans="2:9" x14ac:dyDescent="0.3">
      <c r="B534" s="13">
        <f t="shared" si="34"/>
        <v>23</v>
      </c>
      <c r="C534" s="14">
        <f t="shared" si="35"/>
        <v>2</v>
      </c>
      <c r="D534" s="14">
        <v>13.2</v>
      </c>
      <c r="E534" s="16">
        <v>208.9</v>
      </c>
      <c r="F534" s="84">
        <f>LB!$K$19*Reporte!D534+LB!$L$19</f>
        <v>267.32149579281315</v>
      </c>
      <c r="G534" s="15">
        <f t="shared" si="36"/>
        <v>58.421495792813147</v>
      </c>
      <c r="H534" s="85">
        <f t="shared" si="37"/>
        <v>0.21854395068211266</v>
      </c>
      <c r="I534" s="3"/>
    </row>
    <row r="535" spans="2:9" x14ac:dyDescent="0.3">
      <c r="B535" s="13">
        <f t="shared" si="34"/>
        <v>23</v>
      </c>
      <c r="C535" s="14">
        <f t="shared" si="35"/>
        <v>3</v>
      </c>
      <c r="D535" s="14">
        <v>15.5</v>
      </c>
      <c r="E535" s="16">
        <v>228.7</v>
      </c>
      <c r="F535" s="84">
        <f>LB!$K$19*Reporte!D535+LB!$L$19</f>
        <v>297.18520013270006</v>
      </c>
      <c r="G535" s="15">
        <f t="shared" si="36"/>
        <v>68.485200132700072</v>
      </c>
      <c r="H535" s="85">
        <f t="shared" si="37"/>
        <v>0.23044620022167944</v>
      </c>
      <c r="I535" s="3"/>
    </row>
    <row r="536" spans="2:9" x14ac:dyDescent="0.3">
      <c r="B536" s="13">
        <f t="shared" si="34"/>
        <v>23</v>
      </c>
      <c r="C536" s="14">
        <f t="shared" si="35"/>
        <v>4</v>
      </c>
      <c r="D536" s="14">
        <v>13.9</v>
      </c>
      <c r="E536" s="16">
        <v>211.6</v>
      </c>
      <c r="F536" s="84">
        <f>LB!$K$19*Reporte!D536+LB!$L$19</f>
        <v>276.41044928756133</v>
      </c>
      <c r="G536" s="15">
        <f t="shared" si="36"/>
        <v>64.81044928756134</v>
      </c>
      <c r="H536" s="85">
        <f t="shared" si="37"/>
        <v>0.23447177722335788</v>
      </c>
      <c r="I536" s="3"/>
    </row>
    <row r="537" spans="2:9" x14ac:dyDescent="0.3">
      <c r="B537" s="13">
        <f t="shared" si="34"/>
        <v>23</v>
      </c>
      <c r="C537" s="14">
        <f t="shared" si="35"/>
        <v>5</v>
      </c>
      <c r="D537" s="14">
        <v>14.2</v>
      </c>
      <c r="E537" s="16">
        <v>211.5</v>
      </c>
      <c r="F537" s="84">
        <f>LB!$K$19*Reporte!D537+LB!$L$19</f>
        <v>280.30571507102485</v>
      </c>
      <c r="G537" s="15">
        <f t="shared" si="36"/>
        <v>68.805715071024849</v>
      </c>
      <c r="H537" s="85">
        <f t="shared" si="37"/>
        <v>0.24546668644836805</v>
      </c>
      <c r="I537" s="3"/>
    </row>
    <row r="538" spans="2:9" x14ac:dyDescent="0.3">
      <c r="B538" s="13">
        <f t="shared" si="34"/>
        <v>23</v>
      </c>
      <c r="C538" s="14">
        <f t="shared" si="35"/>
        <v>6</v>
      </c>
      <c r="D538" s="14">
        <v>14.3</v>
      </c>
      <c r="E538" s="16">
        <v>218.5</v>
      </c>
      <c r="F538" s="84">
        <f>LB!$K$19*Reporte!D538+LB!$L$19</f>
        <v>281.604136998846</v>
      </c>
      <c r="G538" s="15">
        <f t="shared" si="36"/>
        <v>63.104136998846002</v>
      </c>
      <c r="H538" s="85">
        <f t="shared" si="37"/>
        <v>0.2240881035036236</v>
      </c>
      <c r="I538" s="3"/>
    </row>
    <row r="539" spans="2:9" x14ac:dyDescent="0.3">
      <c r="B539" s="13">
        <f t="shared" si="34"/>
        <v>23</v>
      </c>
      <c r="C539" s="14">
        <f t="shared" si="35"/>
        <v>7</v>
      </c>
      <c r="D539" s="14">
        <v>12.9</v>
      </c>
      <c r="E539" s="16">
        <v>201.7</v>
      </c>
      <c r="F539" s="84">
        <f>LB!$K$19*Reporte!D539+LB!$L$19</f>
        <v>263.42623000934964</v>
      </c>
      <c r="G539" s="15">
        <f t="shared" si="36"/>
        <v>61.726230009349649</v>
      </c>
      <c r="H539" s="85">
        <f t="shared" si="37"/>
        <v>0.23432074325764307</v>
      </c>
      <c r="I539" s="3"/>
    </row>
    <row r="540" spans="2:9" x14ac:dyDescent="0.3">
      <c r="B540" s="13">
        <f t="shared" si="34"/>
        <v>23</v>
      </c>
      <c r="C540" s="14">
        <f t="shared" si="35"/>
        <v>8</v>
      </c>
      <c r="D540" s="14">
        <v>15.2</v>
      </c>
      <c r="E540" s="16">
        <v>224</v>
      </c>
      <c r="F540" s="84">
        <f>LB!$K$19*Reporte!D540+LB!$L$19</f>
        <v>293.28993434923655</v>
      </c>
      <c r="G540" s="15">
        <f t="shared" si="36"/>
        <v>69.289934349236546</v>
      </c>
      <c r="H540" s="85">
        <f t="shared" si="37"/>
        <v>0.2362506388191597</v>
      </c>
      <c r="I540" s="3"/>
    </row>
    <row r="541" spans="2:9" x14ac:dyDescent="0.3">
      <c r="B541" s="13">
        <f t="shared" si="34"/>
        <v>23</v>
      </c>
      <c r="C541" s="14">
        <f t="shared" si="35"/>
        <v>9</v>
      </c>
      <c r="D541" s="14">
        <v>17.2</v>
      </c>
      <c r="E541" s="16">
        <v>247.9</v>
      </c>
      <c r="F541" s="84">
        <f>LB!$K$19*Reporte!D541+LB!$L$19</f>
        <v>319.25837290566005</v>
      </c>
      <c r="G541" s="15">
        <f t="shared" si="36"/>
        <v>71.358372905660048</v>
      </c>
      <c r="H541" s="85">
        <f t="shared" si="37"/>
        <v>0.22351292545973805</v>
      </c>
      <c r="I541" s="3"/>
    </row>
    <row r="542" spans="2:9" x14ac:dyDescent="0.3">
      <c r="B542" s="13">
        <f t="shared" si="34"/>
        <v>23</v>
      </c>
      <c r="C542" s="14">
        <f t="shared" si="35"/>
        <v>10</v>
      </c>
      <c r="D542" s="14">
        <v>13.8</v>
      </c>
      <c r="E542" s="16">
        <v>206.5</v>
      </c>
      <c r="F542" s="84">
        <f>LB!$K$19*Reporte!D542+LB!$L$19</f>
        <v>275.11202735974018</v>
      </c>
      <c r="G542" s="15">
        <f t="shared" si="36"/>
        <v>68.612027359740182</v>
      </c>
      <c r="H542" s="85">
        <f t="shared" si="37"/>
        <v>0.24939668402800208</v>
      </c>
      <c r="I542" s="3"/>
    </row>
    <row r="543" spans="2:9" x14ac:dyDescent="0.3">
      <c r="B543" s="13">
        <f t="shared" si="34"/>
        <v>23</v>
      </c>
      <c r="C543" s="14">
        <f t="shared" si="35"/>
        <v>11</v>
      </c>
      <c r="D543" s="14">
        <v>13.8</v>
      </c>
      <c r="E543" s="16">
        <v>216.2</v>
      </c>
      <c r="F543" s="84">
        <f>LB!$K$19*Reporte!D543+LB!$L$19</f>
        <v>275.11202735974018</v>
      </c>
      <c r="G543" s="15">
        <f t="shared" si="36"/>
        <v>58.912027359740193</v>
      </c>
      <c r="H543" s="85">
        <f t="shared" si="37"/>
        <v>0.21413832003319155</v>
      </c>
      <c r="I543" s="3"/>
    </row>
    <row r="544" spans="2:9" x14ac:dyDescent="0.3">
      <c r="B544" s="13">
        <f t="shared" si="34"/>
        <v>23</v>
      </c>
      <c r="C544" s="14">
        <f t="shared" si="35"/>
        <v>12</v>
      </c>
      <c r="D544" s="14">
        <v>16.100000000000001</v>
      </c>
      <c r="E544" s="16">
        <v>238</v>
      </c>
      <c r="F544" s="84">
        <f>LB!$K$19*Reporte!D544+LB!$L$19</f>
        <v>304.97573169962715</v>
      </c>
      <c r="G544" s="15">
        <f t="shared" si="36"/>
        <v>66.975731699627147</v>
      </c>
      <c r="H544" s="85">
        <f t="shared" si="37"/>
        <v>0.21961003692448566</v>
      </c>
      <c r="I544" s="3"/>
    </row>
    <row r="545" spans="2:9" x14ac:dyDescent="0.3">
      <c r="B545" s="13">
        <f t="shared" si="34"/>
        <v>23</v>
      </c>
      <c r="C545" s="14">
        <f t="shared" si="35"/>
        <v>13</v>
      </c>
      <c r="D545" s="14">
        <v>14.1</v>
      </c>
      <c r="E545" s="16">
        <v>208.7</v>
      </c>
      <c r="F545" s="84">
        <f>LB!$K$19*Reporte!D545+LB!$L$19</f>
        <v>279.0072931432037</v>
      </c>
      <c r="G545" s="15">
        <f t="shared" si="36"/>
        <v>70.307293143203708</v>
      </c>
      <c r="H545" s="85">
        <f t="shared" si="37"/>
        <v>0.25199087934636061</v>
      </c>
      <c r="I545" s="3"/>
    </row>
    <row r="546" spans="2:9" x14ac:dyDescent="0.3">
      <c r="B546" s="13">
        <f t="shared" si="34"/>
        <v>23</v>
      </c>
      <c r="C546" s="14">
        <f t="shared" si="35"/>
        <v>14</v>
      </c>
      <c r="D546" s="14">
        <v>14.5</v>
      </c>
      <c r="E546" s="16">
        <v>215.3</v>
      </c>
      <c r="F546" s="84">
        <f>LB!$K$19*Reporte!D546+LB!$L$19</f>
        <v>284.20098085448836</v>
      </c>
      <c r="G546" s="15">
        <f t="shared" si="36"/>
        <v>68.900980854488353</v>
      </c>
      <c r="H546" s="85">
        <f t="shared" si="37"/>
        <v>0.24243751955861767</v>
      </c>
      <c r="I546" s="3"/>
    </row>
    <row r="547" spans="2:9" x14ac:dyDescent="0.3">
      <c r="B547" s="13">
        <f t="shared" si="34"/>
        <v>23</v>
      </c>
      <c r="C547" s="14">
        <f t="shared" si="35"/>
        <v>15</v>
      </c>
      <c r="D547" s="14">
        <v>13.2</v>
      </c>
      <c r="E547" s="16">
        <v>202.7</v>
      </c>
      <c r="F547" s="84">
        <f>LB!$K$19*Reporte!D547+LB!$L$19</f>
        <v>267.32149579281315</v>
      </c>
      <c r="G547" s="15">
        <f t="shared" si="36"/>
        <v>64.621495792813164</v>
      </c>
      <c r="H547" s="85">
        <f t="shared" si="37"/>
        <v>0.24173699762213618</v>
      </c>
      <c r="I547" s="3"/>
    </row>
    <row r="548" spans="2:9" x14ac:dyDescent="0.3">
      <c r="B548" s="13">
        <f t="shared" si="34"/>
        <v>23</v>
      </c>
      <c r="C548" s="14">
        <f t="shared" si="35"/>
        <v>16</v>
      </c>
      <c r="D548" s="14">
        <v>14.5</v>
      </c>
      <c r="E548" s="16">
        <v>218.4</v>
      </c>
      <c r="F548" s="84">
        <f>LB!$K$19*Reporte!D548+LB!$L$19</f>
        <v>284.20098085448836</v>
      </c>
      <c r="G548" s="15">
        <f t="shared" si="36"/>
        <v>65.800980854488358</v>
      </c>
      <c r="H548" s="85">
        <f t="shared" si="37"/>
        <v>0.23152974580400421</v>
      </c>
      <c r="I548" s="3"/>
    </row>
    <row r="549" spans="2:9" x14ac:dyDescent="0.3">
      <c r="B549" s="13">
        <f t="shared" si="34"/>
        <v>23</v>
      </c>
      <c r="C549" s="14">
        <f t="shared" si="35"/>
        <v>17</v>
      </c>
      <c r="D549" s="14">
        <v>14.9</v>
      </c>
      <c r="E549" s="16">
        <v>232.2</v>
      </c>
      <c r="F549" s="84">
        <f>LB!$K$19*Reporte!D549+LB!$L$19</f>
        <v>289.39466856577303</v>
      </c>
      <c r="G549" s="15">
        <f t="shared" si="36"/>
        <v>57.194668565773043</v>
      </c>
      <c r="H549" s="85">
        <f t="shared" si="37"/>
        <v>0.19763552953213426</v>
      </c>
      <c r="I549" s="3"/>
    </row>
    <row r="550" spans="2:9" x14ac:dyDescent="0.3">
      <c r="B550" s="13">
        <f t="shared" si="34"/>
        <v>23</v>
      </c>
      <c r="C550" s="14">
        <f t="shared" si="35"/>
        <v>18</v>
      </c>
      <c r="D550" s="14">
        <v>15.2</v>
      </c>
      <c r="E550" s="16">
        <v>231.5</v>
      </c>
      <c r="F550" s="84">
        <f>LB!$K$19*Reporte!D550+LB!$L$19</f>
        <v>293.28993434923655</v>
      </c>
      <c r="G550" s="15">
        <f t="shared" si="36"/>
        <v>61.789934349236546</v>
      </c>
      <c r="H550" s="85">
        <f t="shared" si="37"/>
        <v>0.21067867360105122</v>
      </c>
      <c r="I550" s="3"/>
    </row>
    <row r="551" spans="2:9" x14ac:dyDescent="0.3">
      <c r="B551" s="13">
        <f t="shared" si="34"/>
        <v>23</v>
      </c>
      <c r="C551" s="14">
        <f t="shared" si="35"/>
        <v>19</v>
      </c>
      <c r="D551" s="14">
        <v>14.6</v>
      </c>
      <c r="E551" s="16">
        <v>211.8</v>
      </c>
      <c r="F551" s="84">
        <f>LB!$K$19*Reporte!D551+LB!$L$19</f>
        <v>285.49940278230952</v>
      </c>
      <c r="G551" s="15">
        <f t="shared" si="36"/>
        <v>73.699402782309505</v>
      </c>
      <c r="H551" s="85">
        <f t="shared" si="37"/>
        <v>0.25814205586449013</v>
      </c>
      <c r="I551" s="3"/>
    </row>
    <row r="552" spans="2:9" x14ac:dyDescent="0.3">
      <c r="B552" s="13">
        <f t="shared" si="34"/>
        <v>23</v>
      </c>
      <c r="C552" s="14">
        <f t="shared" si="35"/>
        <v>20</v>
      </c>
      <c r="D552" s="14">
        <v>15.7</v>
      </c>
      <c r="E552" s="16">
        <v>236</v>
      </c>
      <c r="F552" s="84">
        <f>LB!$K$19*Reporte!D552+LB!$L$19</f>
        <v>299.78204398834248</v>
      </c>
      <c r="G552" s="15">
        <f t="shared" si="36"/>
        <v>63.78204398834248</v>
      </c>
      <c r="H552" s="85">
        <f t="shared" si="37"/>
        <v>0.21276138870686581</v>
      </c>
      <c r="I552" s="3"/>
    </row>
    <row r="553" spans="2:9" x14ac:dyDescent="0.3">
      <c r="B553" s="13">
        <f t="shared" si="34"/>
        <v>23</v>
      </c>
      <c r="C553" s="14">
        <f t="shared" si="35"/>
        <v>21</v>
      </c>
      <c r="D553" s="14">
        <v>15.6</v>
      </c>
      <c r="E553" s="16">
        <v>236.2</v>
      </c>
      <c r="F553" s="84">
        <f>LB!$K$19*Reporte!D553+LB!$L$19</f>
        <v>298.48362206052127</v>
      </c>
      <c r="G553" s="15">
        <f t="shared" si="36"/>
        <v>62.283622060521282</v>
      </c>
      <c r="H553" s="85">
        <f t="shared" si="37"/>
        <v>0.20866679930563325</v>
      </c>
      <c r="I553" s="3"/>
    </row>
    <row r="554" spans="2:9" x14ac:dyDescent="0.3">
      <c r="B554" s="13">
        <f t="shared" si="34"/>
        <v>23</v>
      </c>
      <c r="C554" s="14">
        <f t="shared" si="35"/>
        <v>22</v>
      </c>
      <c r="D554" s="14">
        <v>16.899999999999999</v>
      </c>
      <c r="E554" s="16">
        <v>251.2</v>
      </c>
      <c r="F554" s="84">
        <f>LB!$K$19*Reporte!D554+LB!$L$19</f>
        <v>315.36310712219654</v>
      </c>
      <c r="G554" s="15">
        <f t="shared" si="36"/>
        <v>64.16310712219655</v>
      </c>
      <c r="H554" s="85">
        <f t="shared" si="37"/>
        <v>0.20345787339460319</v>
      </c>
      <c r="I554" s="3"/>
    </row>
    <row r="555" spans="2:9" x14ac:dyDescent="0.3">
      <c r="B555" s="13">
        <f t="shared" si="34"/>
        <v>23</v>
      </c>
      <c r="C555" s="14">
        <f t="shared" si="35"/>
        <v>23</v>
      </c>
      <c r="D555" s="14">
        <v>15.1</v>
      </c>
      <c r="E555" s="16">
        <v>230</v>
      </c>
      <c r="F555" s="84">
        <f>LB!$K$19*Reporte!D555+LB!$L$19</f>
        <v>291.99151242141539</v>
      </c>
      <c r="G555" s="15">
        <f t="shared" si="36"/>
        <v>61.991512421415393</v>
      </c>
      <c r="H555" s="85">
        <f t="shared" si="37"/>
        <v>0.21230587117870203</v>
      </c>
      <c r="I555" s="3"/>
    </row>
    <row r="556" spans="2:9" x14ac:dyDescent="0.3">
      <c r="B556" s="13">
        <f t="shared" si="34"/>
        <v>23</v>
      </c>
      <c r="C556" s="14">
        <f t="shared" si="35"/>
        <v>24</v>
      </c>
      <c r="D556" s="14">
        <v>14.7</v>
      </c>
      <c r="E556" s="16">
        <v>224.4</v>
      </c>
      <c r="F556" s="84">
        <f>LB!$K$19*Reporte!D556+LB!$L$19</f>
        <v>286.79782471013073</v>
      </c>
      <c r="G556" s="15">
        <f t="shared" si="36"/>
        <v>62.39782471013072</v>
      </c>
      <c r="H556" s="85">
        <f t="shared" si="37"/>
        <v>0.21756728724562954</v>
      </c>
      <c r="I556" s="3"/>
    </row>
    <row r="557" spans="2:9" x14ac:dyDescent="0.3">
      <c r="B557" s="13">
        <f t="shared" si="34"/>
        <v>24</v>
      </c>
      <c r="C557" s="14">
        <f t="shared" si="35"/>
        <v>1</v>
      </c>
      <c r="D557" s="14">
        <v>14.6</v>
      </c>
      <c r="E557" s="16">
        <v>219.7</v>
      </c>
      <c r="F557" s="84">
        <f>LB!$K$19*Reporte!D557+LB!$L$19</f>
        <v>285.49940278230952</v>
      </c>
      <c r="G557" s="15">
        <f t="shared" si="36"/>
        <v>65.799402782309528</v>
      </c>
      <c r="H557" s="85">
        <f t="shared" si="37"/>
        <v>0.23047124491703727</v>
      </c>
      <c r="I557" s="3"/>
    </row>
    <row r="558" spans="2:9" x14ac:dyDescent="0.3">
      <c r="B558" s="13">
        <f t="shared" si="34"/>
        <v>24</v>
      </c>
      <c r="C558" s="14">
        <f t="shared" si="35"/>
        <v>2</v>
      </c>
      <c r="D558" s="14">
        <v>14.4</v>
      </c>
      <c r="E558" s="16">
        <v>224.4</v>
      </c>
      <c r="F558" s="84">
        <f>LB!$K$19*Reporte!D558+LB!$L$19</f>
        <v>282.90255892666721</v>
      </c>
      <c r="G558" s="15">
        <f t="shared" si="36"/>
        <v>58.502558926667206</v>
      </c>
      <c r="H558" s="85">
        <f t="shared" si="37"/>
        <v>0.20679402529487897</v>
      </c>
      <c r="I558" s="3"/>
    </row>
    <row r="559" spans="2:9" x14ac:dyDescent="0.3">
      <c r="B559" s="13">
        <f t="shared" si="34"/>
        <v>24</v>
      </c>
      <c r="C559" s="14">
        <f t="shared" si="35"/>
        <v>3</v>
      </c>
      <c r="D559" s="14">
        <v>15.3</v>
      </c>
      <c r="E559" s="16">
        <v>228.4</v>
      </c>
      <c r="F559" s="84">
        <f>LB!$K$19*Reporte!D559+LB!$L$19</f>
        <v>294.58835627705776</v>
      </c>
      <c r="G559" s="15">
        <f t="shared" si="36"/>
        <v>66.18835627705775</v>
      </c>
      <c r="H559" s="85">
        <f t="shared" si="37"/>
        <v>0.22468082959398497</v>
      </c>
      <c r="I559" s="3"/>
    </row>
    <row r="560" spans="2:9" x14ac:dyDescent="0.3">
      <c r="B560" s="13">
        <f t="shared" si="34"/>
        <v>24</v>
      </c>
      <c r="C560" s="14">
        <f t="shared" si="35"/>
        <v>4</v>
      </c>
      <c r="D560" s="14">
        <v>15.9</v>
      </c>
      <c r="E560" s="16">
        <v>240</v>
      </c>
      <c r="F560" s="84">
        <f>LB!$K$19*Reporte!D560+LB!$L$19</f>
        <v>302.37888784398478</v>
      </c>
      <c r="G560" s="15">
        <f t="shared" si="36"/>
        <v>62.378887843984785</v>
      </c>
      <c r="H560" s="85">
        <f t="shared" si="37"/>
        <v>0.20629379348788979</v>
      </c>
      <c r="I560" s="3"/>
    </row>
    <row r="561" spans="2:9" x14ac:dyDescent="0.3">
      <c r="B561" s="13">
        <f t="shared" si="34"/>
        <v>24</v>
      </c>
      <c r="C561" s="14">
        <f t="shared" si="35"/>
        <v>5</v>
      </c>
      <c r="D561" s="14">
        <v>14.4</v>
      </c>
      <c r="E561" s="16">
        <v>222.6</v>
      </c>
      <c r="F561" s="84">
        <f>LB!$K$19*Reporte!D561+LB!$L$19</f>
        <v>282.90255892666721</v>
      </c>
      <c r="G561" s="15">
        <f t="shared" si="36"/>
        <v>60.302558926667217</v>
      </c>
      <c r="H561" s="85">
        <f t="shared" si="37"/>
        <v>0.21315664006524093</v>
      </c>
      <c r="I561" s="3"/>
    </row>
    <row r="562" spans="2:9" x14ac:dyDescent="0.3">
      <c r="B562" s="13">
        <f t="shared" si="34"/>
        <v>24</v>
      </c>
      <c r="C562" s="14">
        <f t="shared" si="35"/>
        <v>6</v>
      </c>
      <c r="D562" s="14">
        <v>14.3</v>
      </c>
      <c r="E562" s="16">
        <v>207.6</v>
      </c>
      <c r="F562" s="84">
        <f>LB!$K$19*Reporte!D562+LB!$L$19</f>
        <v>281.604136998846</v>
      </c>
      <c r="G562" s="15">
        <f t="shared" si="36"/>
        <v>74.004136998846008</v>
      </c>
      <c r="H562" s="85">
        <f t="shared" si="37"/>
        <v>0.26279492122358017</v>
      </c>
      <c r="I562" s="3"/>
    </row>
    <row r="563" spans="2:9" x14ac:dyDescent="0.3">
      <c r="B563" s="13">
        <f t="shared" si="34"/>
        <v>24</v>
      </c>
      <c r="C563" s="14">
        <f t="shared" si="35"/>
        <v>7</v>
      </c>
      <c r="D563" s="14">
        <v>13.8</v>
      </c>
      <c r="E563" s="16">
        <v>210.4</v>
      </c>
      <c r="F563" s="84">
        <f>LB!$K$19*Reporte!D563+LB!$L$19</f>
        <v>275.11202735974018</v>
      </c>
      <c r="G563" s="15">
        <f t="shared" si="36"/>
        <v>64.712027359740176</v>
      </c>
      <c r="H563" s="85">
        <f t="shared" si="37"/>
        <v>0.23522064077235658</v>
      </c>
      <c r="I563" s="3"/>
    </row>
    <row r="564" spans="2:9" x14ac:dyDescent="0.3">
      <c r="B564" s="13">
        <f t="shared" si="34"/>
        <v>24</v>
      </c>
      <c r="C564" s="14">
        <f t="shared" si="35"/>
        <v>8</v>
      </c>
      <c r="D564" s="14">
        <v>14.4</v>
      </c>
      <c r="E564" s="16">
        <v>214.7</v>
      </c>
      <c r="F564" s="84">
        <f>LB!$K$19*Reporte!D564+LB!$L$19</f>
        <v>282.90255892666721</v>
      </c>
      <c r="G564" s="15">
        <f t="shared" si="36"/>
        <v>68.202558926667223</v>
      </c>
      <c r="H564" s="85">
        <f t="shared" si="37"/>
        <v>0.24108144933516276</v>
      </c>
      <c r="I564" s="3"/>
    </row>
    <row r="565" spans="2:9" x14ac:dyDescent="0.3">
      <c r="B565" s="13">
        <f t="shared" si="34"/>
        <v>24</v>
      </c>
      <c r="C565" s="14">
        <f t="shared" si="35"/>
        <v>9</v>
      </c>
      <c r="D565" s="14">
        <v>14.4</v>
      </c>
      <c r="E565" s="16">
        <v>226.1</v>
      </c>
      <c r="F565" s="84">
        <f>LB!$K$19*Reporte!D565+LB!$L$19</f>
        <v>282.90255892666721</v>
      </c>
      <c r="G565" s="15">
        <f t="shared" si="36"/>
        <v>56.802558926667217</v>
      </c>
      <c r="H565" s="85">
        <f t="shared" si="37"/>
        <v>0.20078488912287051</v>
      </c>
      <c r="I565" s="3"/>
    </row>
    <row r="566" spans="2:9" x14ac:dyDescent="0.3">
      <c r="B566" s="13">
        <f t="shared" si="34"/>
        <v>24</v>
      </c>
      <c r="C566" s="14">
        <f t="shared" si="35"/>
        <v>10</v>
      </c>
      <c r="D566" s="14">
        <v>15.4</v>
      </c>
      <c r="E566" s="16">
        <v>234.3</v>
      </c>
      <c r="F566" s="84">
        <f>LB!$K$19*Reporte!D566+LB!$L$19</f>
        <v>295.88677820487896</v>
      </c>
      <c r="G566" s="15">
        <f t="shared" si="36"/>
        <v>61.586778204878954</v>
      </c>
      <c r="H566" s="85">
        <f t="shared" si="37"/>
        <v>0.20814305586251922</v>
      </c>
      <c r="I566" s="3"/>
    </row>
    <row r="567" spans="2:9" x14ac:dyDescent="0.3">
      <c r="B567" s="13">
        <f t="shared" si="34"/>
        <v>24</v>
      </c>
      <c r="C567" s="14">
        <f t="shared" si="35"/>
        <v>11</v>
      </c>
      <c r="D567" s="14">
        <v>14</v>
      </c>
      <c r="E567" s="16">
        <v>213.6</v>
      </c>
      <c r="F567" s="84">
        <f>LB!$K$19*Reporte!D567+LB!$L$19</f>
        <v>277.70887121538249</v>
      </c>
      <c r="G567" s="15">
        <f t="shared" si="36"/>
        <v>64.108871215382493</v>
      </c>
      <c r="H567" s="85">
        <f t="shared" si="37"/>
        <v>0.23084920166508335</v>
      </c>
      <c r="I567" s="3"/>
    </row>
    <row r="568" spans="2:9" x14ac:dyDescent="0.3">
      <c r="B568" s="13">
        <f t="shared" si="34"/>
        <v>24</v>
      </c>
      <c r="C568" s="14">
        <f t="shared" si="35"/>
        <v>12</v>
      </c>
      <c r="D568" s="14">
        <v>15.2</v>
      </c>
      <c r="E568" s="16">
        <v>226.9</v>
      </c>
      <c r="F568" s="84">
        <f>LB!$K$19*Reporte!D568+LB!$L$19</f>
        <v>293.28993434923655</v>
      </c>
      <c r="G568" s="15">
        <f t="shared" si="36"/>
        <v>66.38993434923654</v>
      </c>
      <c r="H568" s="85">
        <f t="shared" si="37"/>
        <v>0.22636281226815774</v>
      </c>
      <c r="I568" s="3"/>
    </row>
    <row r="569" spans="2:9" x14ac:dyDescent="0.3">
      <c r="B569" s="13">
        <f t="shared" si="34"/>
        <v>24</v>
      </c>
      <c r="C569" s="14">
        <f t="shared" si="35"/>
        <v>13</v>
      </c>
      <c r="D569" s="14">
        <v>14.1</v>
      </c>
      <c r="E569" s="16">
        <v>209.9</v>
      </c>
      <c r="F569" s="84">
        <f>LB!$K$19*Reporte!D569+LB!$L$19</f>
        <v>279.0072931432037</v>
      </c>
      <c r="G569" s="15">
        <f t="shared" si="36"/>
        <v>69.107293143203691</v>
      </c>
      <c r="H569" s="85">
        <f t="shared" si="37"/>
        <v>0.24768991650599462</v>
      </c>
      <c r="I569" s="3"/>
    </row>
    <row r="570" spans="2:9" x14ac:dyDescent="0.3">
      <c r="B570" s="13">
        <f t="shared" si="34"/>
        <v>24</v>
      </c>
      <c r="C570" s="14">
        <f t="shared" si="35"/>
        <v>14</v>
      </c>
      <c r="D570" s="14">
        <v>14.4</v>
      </c>
      <c r="E570" s="16">
        <v>212.8</v>
      </c>
      <c r="F570" s="84">
        <f>LB!$K$19*Reporte!D570+LB!$L$19</f>
        <v>282.90255892666721</v>
      </c>
      <c r="G570" s="15">
        <f t="shared" si="36"/>
        <v>70.1025589266672</v>
      </c>
      <c r="H570" s="85">
        <f t="shared" si="37"/>
        <v>0.24779754270387808</v>
      </c>
      <c r="I570" s="3"/>
    </row>
    <row r="571" spans="2:9" x14ac:dyDescent="0.3">
      <c r="B571" s="13">
        <f t="shared" si="34"/>
        <v>24</v>
      </c>
      <c r="C571" s="14">
        <f t="shared" si="35"/>
        <v>15</v>
      </c>
      <c r="D571" s="14">
        <v>14.3</v>
      </c>
      <c r="E571" s="16">
        <v>213</v>
      </c>
      <c r="F571" s="84">
        <f>LB!$K$19*Reporte!D571+LB!$L$19</f>
        <v>281.604136998846</v>
      </c>
      <c r="G571" s="15">
        <f t="shared" si="36"/>
        <v>68.604136998846002</v>
      </c>
      <c r="H571" s="85">
        <f t="shared" si="37"/>
        <v>0.24361906657332644</v>
      </c>
      <c r="I571" s="3"/>
    </row>
    <row r="572" spans="2:9" x14ac:dyDescent="0.3">
      <c r="B572" s="13">
        <f t="shared" si="34"/>
        <v>24</v>
      </c>
      <c r="C572" s="14">
        <f t="shared" si="35"/>
        <v>16</v>
      </c>
      <c r="D572" s="14">
        <v>15.5</v>
      </c>
      <c r="E572" s="16">
        <v>227.7</v>
      </c>
      <c r="F572" s="84">
        <f>LB!$K$19*Reporte!D572+LB!$L$19</f>
        <v>297.18520013270006</v>
      </c>
      <c r="G572" s="15">
        <f t="shared" si="36"/>
        <v>69.485200132700072</v>
      </c>
      <c r="H572" s="85">
        <f t="shared" si="37"/>
        <v>0.23381110533658245</v>
      </c>
      <c r="I572" s="3"/>
    </row>
    <row r="573" spans="2:9" x14ac:dyDescent="0.3">
      <c r="B573" s="13">
        <f t="shared" si="34"/>
        <v>24</v>
      </c>
      <c r="C573" s="14">
        <f t="shared" si="35"/>
        <v>17</v>
      </c>
      <c r="D573" s="14">
        <v>15</v>
      </c>
      <c r="E573" s="16">
        <v>219.3</v>
      </c>
      <c r="F573" s="84">
        <f>LB!$K$19*Reporte!D573+LB!$L$19</f>
        <v>290.69309049359424</v>
      </c>
      <c r="G573" s="15">
        <f t="shared" si="36"/>
        <v>71.393090493594229</v>
      </c>
      <c r="H573" s="85">
        <f t="shared" si="37"/>
        <v>0.24559610402974974</v>
      </c>
      <c r="I573" s="3"/>
    </row>
    <row r="574" spans="2:9" x14ac:dyDescent="0.3">
      <c r="B574" s="13">
        <f t="shared" si="34"/>
        <v>24</v>
      </c>
      <c r="C574" s="14">
        <f t="shared" si="35"/>
        <v>18</v>
      </c>
      <c r="D574" s="14">
        <v>13.2</v>
      </c>
      <c r="E574" s="16">
        <v>196.5</v>
      </c>
      <c r="F574" s="84">
        <f>LB!$K$19*Reporte!D574+LB!$L$19</f>
        <v>267.32149579281315</v>
      </c>
      <c r="G574" s="15">
        <f t="shared" si="36"/>
        <v>70.821495792813153</v>
      </c>
      <c r="H574" s="85">
        <f t="shared" si="37"/>
        <v>0.26493004456215963</v>
      </c>
      <c r="I574" s="3"/>
    </row>
    <row r="575" spans="2:9" x14ac:dyDescent="0.3">
      <c r="B575" s="13">
        <f t="shared" si="34"/>
        <v>24</v>
      </c>
      <c r="C575" s="14">
        <f t="shared" si="35"/>
        <v>19</v>
      </c>
      <c r="D575" s="14">
        <v>15.4</v>
      </c>
      <c r="E575" s="16">
        <v>227.5</v>
      </c>
      <c r="F575" s="84">
        <f>LB!$K$19*Reporte!D575+LB!$L$19</f>
        <v>295.88677820487896</v>
      </c>
      <c r="G575" s="15">
        <f t="shared" si="36"/>
        <v>68.386778204878965</v>
      </c>
      <c r="H575" s="85">
        <f t="shared" si="37"/>
        <v>0.23112481949945851</v>
      </c>
      <c r="I575" s="3"/>
    </row>
    <row r="576" spans="2:9" x14ac:dyDescent="0.3">
      <c r="B576" s="13">
        <f t="shared" si="34"/>
        <v>24</v>
      </c>
      <c r="C576" s="14">
        <f t="shared" si="35"/>
        <v>20</v>
      </c>
      <c r="D576" s="14">
        <v>14.1</v>
      </c>
      <c r="E576" s="16">
        <v>211.5</v>
      </c>
      <c r="F576" s="84">
        <f>LB!$K$19*Reporte!D576+LB!$L$19</f>
        <v>279.0072931432037</v>
      </c>
      <c r="G576" s="15">
        <f t="shared" si="36"/>
        <v>67.507293143203697</v>
      </c>
      <c r="H576" s="85">
        <f t="shared" si="37"/>
        <v>0.24195529938550675</v>
      </c>
      <c r="I576" s="3"/>
    </row>
    <row r="577" spans="2:9" x14ac:dyDescent="0.3">
      <c r="B577" s="13">
        <f t="shared" si="34"/>
        <v>24</v>
      </c>
      <c r="C577" s="14">
        <f t="shared" si="35"/>
        <v>21</v>
      </c>
      <c r="D577" s="14">
        <v>15.7</v>
      </c>
      <c r="E577" s="16">
        <v>230.8</v>
      </c>
      <c r="F577" s="84">
        <f>LB!$K$19*Reporte!D577+LB!$L$19</f>
        <v>299.78204398834248</v>
      </c>
      <c r="G577" s="15">
        <f t="shared" si="36"/>
        <v>68.982043988342468</v>
      </c>
      <c r="H577" s="85">
        <f t="shared" si="37"/>
        <v>0.23010732420993482</v>
      </c>
      <c r="I577" s="3"/>
    </row>
    <row r="578" spans="2:9" x14ac:dyDescent="0.3">
      <c r="B578" s="13">
        <f t="shared" si="34"/>
        <v>24</v>
      </c>
      <c r="C578" s="14">
        <f t="shared" si="35"/>
        <v>22</v>
      </c>
      <c r="D578" s="14">
        <v>14.1</v>
      </c>
      <c r="E578" s="16">
        <v>216</v>
      </c>
      <c r="F578" s="84">
        <f>LB!$K$19*Reporte!D578+LB!$L$19</f>
        <v>279.0072931432037</v>
      </c>
      <c r="G578" s="15">
        <f t="shared" si="36"/>
        <v>63.007293143203697</v>
      </c>
      <c r="H578" s="85">
        <f t="shared" si="37"/>
        <v>0.22582668873413456</v>
      </c>
      <c r="I578" s="3"/>
    </row>
    <row r="579" spans="2:9" x14ac:dyDescent="0.3">
      <c r="B579" s="13">
        <f t="shared" si="34"/>
        <v>24</v>
      </c>
      <c r="C579" s="14">
        <f t="shared" si="35"/>
        <v>23</v>
      </c>
      <c r="D579" s="14">
        <v>13.4</v>
      </c>
      <c r="E579" s="16">
        <v>203.1</v>
      </c>
      <c r="F579" s="84">
        <f>LB!$K$19*Reporte!D579+LB!$L$19</f>
        <v>269.91833964845546</v>
      </c>
      <c r="G579" s="15">
        <f t="shared" si="36"/>
        <v>66.818339648455463</v>
      </c>
      <c r="H579" s="85">
        <f t="shared" si="37"/>
        <v>0.24755020253710949</v>
      </c>
      <c r="I579" s="3"/>
    </row>
    <row r="580" spans="2:9" x14ac:dyDescent="0.3">
      <c r="B580" s="13">
        <f t="shared" si="34"/>
        <v>24</v>
      </c>
      <c r="C580" s="14">
        <f t="shared" si="35"/>
        <v>24</v>
      </c>
      <c r="D580" s="14">
        <v>14.9</v>
      </c>
      <c r="E580" s="16">
        <v>222.4</v>
      </c>
      <c r="F580" s="84">
        <f>LB!$K$19*Reporte!D580+LB!$L$19</f>
        <v>289.39466856577303</v>
      </c>
      <c r="G580" s="15">
        <f t="shared" si="36"/>
        <v>66.994668565773026</v>
      </c>
      <c r="H580" s="85">
        <f t="shared" si="37"/>
        <v>0.23149931855274181</v>
      </c>
      <c r="I580" s="3"/>
    </row>
    <row r="581" spans="2:9" x14ac:dyDescent="0.3">
      <c r="B581" s="13">
        <f t="shared" si="34"/>
        <v>25</v>
      </c>
      <c r="C581" s="14">
        <f t="shared" si="35"/>
        <v>1</v>
      </c>
      <c r="D581" s="14">
        <v>14.5</v>
      </c>
      <c r="E581" s="16">
        <v>214.3</v>
      </c>
      <c r="F581" s="84">
        <f>LB!$K$19*Reporte!D581+LB!$L$19</f>
        <v>284.20098085448836</v>
      </c>
      <c r="G581" s="15">
        <f t="shared" si="36"/>
        <v>69.900980854488353</v>
      </c>
      <c r="H581" s="85">
        <f t="shared" si="37"/>
        <v>0.2459561562536543</v>
      </c>
      <c r="I581" s="3"/>
    </row>
    <row r="582" spans="2:9" x14ac:dyDescent="0.3">
      <c r="B582" s="13">
        <f t="shared" ref="B582:B645" si="38">INT((ROW(578:578)-1)/24)+1</f>
        <v>25</v>
      </c>
      <c r="C582" s="14">
        <f t="shared" ref="C582:C645" si="39">MOD(ROW(578:578)-1,24)+1</f>
        <v>2</v>
      </c>
      <c r="D582" s="14">
        <v>14.5</v>
      </c>
      <c r="E582" s="16">
        <v>221.3</v>
      </c>
      <c r="F582" s="84">
        <f>LB!$K$19*Reporte!D582+LB!$L$19</f>
        <v>284.20098085448836</v>
      </c>
      <c r="G582" s="15">
        <f t="shared" ref="G582:G645" si="40">F582-E582</f>
        <v>62.900980854488353</v>
      </c>
      <c r="H582" s="85">
        <f t="shared" ref="H582:H645" si="41">G582/F582</f>
        <v>0.22132569938839802</v>
      </c>
      <c r="I582" s="3"/>
    </row>
    <row r="583" spans="2:9" x14ac:dyDescent="0.3">
      <c r="B583" s="13">
        <f t="shared" si="38"/>
        <v>25</v>
      </c>
      <c r="C583" s="14">
        <f t="shared" si="39"/>
        <v>3</v>
      </c>
      <c r="D583" s="14">
        <v>15.1</v>
      </c>
      <c r="E583" s="16">
        <v>224.2</v>
      </c>
      <c r="F583" s="84">
        <f>LB!$K$19*Reporte!D583+LB!$L$19</f>
        <v>291.99151242141539</v>
      </c>
      <c r="G583" s="15">
        <f t="shared" si="40"/>
        <v>67.791512421415405</v>
      </c>
      <c r="H583" s="85">
        <f t="shared" si="41"/>
        <v>0.2321694622533261</v>
      </c>
      <c r="I583" s="3"/>
    </row>
    <row r="584" spans="2:9" x14ac:dyDescent="0.3">
      <c r="B584" s="13">
        <f t="shared" si="38"/>
        <v>25</v>
      </c>
      <c r="C584" s="14">
        <f t="shared" si="39"/>
        <v>4</v>
      </c>
      <c r="D584" s="14">
        <v>16</v>
      </c>
      <c r="E584" s="16">
        <v>233.7</v>
      </c>
      <c r="F584" s="84">
        <f>LB!$K$19*Reporte!D584+LB!$L$19</f>
        <v>303.67730977180599</v>
      </c>
      <c r="G584" s="15">
        <f t="shared" si="40"/>
        <v>69.977309771806006</v>
      </c>
      <c r="H584" s="85">
        <f t="shared" si="41"/>
        <v>0.23043311936736222</v>
      </c>
      <c r="I584" s="3"/>
    </row>
    <row r="585" spans="2:9" x14ac:dyDescent="0.3">
      <c r="B585" s="13">
        <f t="shared" si="38"/>
        <v>25</v>
      </c>
      <c r="C585" s="14">
        <f t="shared" si="39"/>
        <v>5</v>
      </c>
      <c r="D585" s="14">
        <v>15.4</v>
      </c>
      <c r="E585" s="16">
        <v>225.1</v>
      </c>
      <c r="F585" s="84">
        <f>LB!$K$19*Reporte!D585+LB!$L$19</f>
        <v>295.88677820487896</v>
      </c>
      <c r="G585" s="15">
        <f t="shared" si="40"/>
        <v>70.786778204878971</v>
      </c>
      <c r="H585" s="85">
        <f t="shared" si="41"/>
        <v>0.23923603019484885</v>
      </c>
      <c r="I585" s="3"/>
    </row>
    <row r="586" spans="2:9" x14ac:dyDescent="0.3">
      <c r="B586" s="13">
        <f t="shared" si="38"/>
        <v>25</v>
      </c>
      <c r="C586" s="14">
        <f t="shared" si="39"/>
        <v>6</v>
      </c>
      <c r="D586" s="14">
        <v>14.8</v>
      </c>
      <c r="E586" s="16">
        <v>227.8</v>
      </c>
      <c r="F586" s="84">
        <f>LB!$K$19*Reporte!D586+LB!$L$19</f>
        <v>288.09624663795194</v>
      </c>
      <c r="G586" s="15">
        <f t="shared" si="40"/>
        <v>60.296246637951924</v>
      </c>
      <c r="H586" s="85">
        <f t="shared" si="41"/>
        <v>0.20929202425092922</v>
      </c>
      <c r="I586" s="3"/>
    </row>
    <row r="587" spans="2:9" x14ac:dyDescent="0.3">
      <c r="B587" s="13">
        <f t="shared" si="38"/>
        <v>25</v>
      </c>
      <c r="C587" s="14">
        <f t="shared" si="39"/>
        <v>7</v>
      </c>
      <c r="D587" s="14">
        <v>15.5</v>
      </c>
      <c r="E587" s="16">
        <v>229.6</v>
      </c>
      <c r="F587" s="84">
        <f>LB!$K$19*Reporte!D587+LB!$L$19</f>
        <v>297.18520013270006</v>
      </c>
      <c r="G587" s="15">
        <f t="shared" si="40"/>
        <v>67.585200132700066</v>
      </c>
      <c r="H587" s="85">
        <f t="shared" si="41"/>
        <v>0.2274177856182667</v>
      </c>
      <c r="I587" s="3"/>
    </row>
    <row r="588" spans="2:9" x14ac:dyDescent="0.3">
      <c r="B588" s="13">
        <f t="shared" si="38"/>
        <v>25</v>
      </c>
      <c r="C588" s="14">
        <f t="shared" si="39"/>
        <v>8</v>
      </c>
      <c r="D588" s="14">
        <v>15.3</v>
      </c>
      <c r="E588" s="16">
        <v>225.4</v>
      </c>
      <c r="F588" s="84">
        <f>LB!$K$19*Reporte!D588+LB!$L$19</f>
        <v>294.58835627705776</v>
      </c>
      <c r="G588" s="15">
        <f t="shared" si="40"/>
        <v>69.18835627705775</v>
      </c>
      <c r="H588" s="85">
        <f t="shared" si="41"/>
        <v>0.23486453148197992</v>
      </c>
      <c r="I588" s="3"/>
    </row>
    <row r="589" spans="2:9" x14ac:dyDescent="0.3">
      <c r="B589" s="13">
        <f t="shared" si="38"/>
        <v>25</v>
      </c>
      <c r="C589" s="14">
        <f t="shared" si="39"/>
        <v>9</v>
      </c>
      <c r="D589" s="14">
        <v>14.5</v>
      </c>
      <c r="E589" s="16">
        <v>221.3</v>
      </c>
      <c r="F589" s="84">
        <f>LB!$K$19*Reporte!D589+LB!$L$19</f>
        <v>284.20098085448836</v>
      </c>
      <c r="G589" s="15">
        <f t="shared" si="40"/>
        <v>62.900980854488353</v>
      </c>
      <c r="H589" s="85">
        <f t="shared" si="41"/>
        <v>0.22132569938839802</v>
      </c>
      <c r="I589" s="3"/>
    </row>
    <row r="590" spans="2:9" x14ac:dyDescent="0.3">
      <c r="B590" s="13">
        <f t="shared" si="38"/>
        <v>25</v>
      </c>
      <c r="C590" s="14">
        <f t="shared" si="39"/>
        <v>10</v>
      </c>
      <c r="D590" s="14">
        <v>14.4</v>
      </c>
      <c r="E590" s="16">
        <v>209</v>
      </c>
      <c r="F590" s="84">
        <f>LB!$K$19*Reporte!D590+LB!$L$19</f>
        <v>282.90255892666721</v>
      </c>
      <c r="G590" s="15">
        <f t="shared" si="40"/>
        <v>73.902558926667211</v>
      </c>
      <c r="H590" s="85">
        <f t="shared" si="41"/>
        <v>0.26122972944130884</v>
      </c>
      <c r="I590" s="3"/>
    </row>
    <row r="591" spans="2:9" x14ac:dyDescent="0.3">
      <c r="B591" s="13">
        <f t="shared" si="38"/>
        <v>25</v>
      </c>
      <c r="C591" s="14">
        <f t="shared" si="39"/>
        <v>11</v>
      </c>
      <c r="D591" s="14">
        <v>15.8</v>
      </c>
      <c r="E591" s="16">
        <v>234.6</v>
      </c>
      <c r="F591" s="84">
        <f>LB!$K$19*Reporte!D591+LB!$L$19</f>
        <v>301.08046591616363</v>
      </c>
      <c r="G591" s="15">
        <f t="shared" si="40"/>
        <v>66.480465916163638</v>
      </c>
      <c r="H591" s="85">
        <f t="shared" si="41"/>
        <v>0.22080630742306356</v>
      </c>
      <c r="I591" s="3"/>
    </row>
    <row r="592" spans="2:9" x14ac:dyDescent="0.3">
      <c r="B592" s="13">
        <f t="shared" si="38"/>
        <v>25</v>
      </c>
      <c r="C592" s="14">
        <f t="shared" si="39"/>
        <v>12</v>
      </c>
      <c r="D592" s="14">
        <v>13.4</v>
      </c>
      <c r="E592" s="16">
        <v>209.5</v>
      </c>
      <c r="F592" s="84">
        <f>LB!$K$19*Reporte!D592+LB!$L$19</f>
        <v>269.91833964845546</v>
      </c>
      <c r="G592" s="15">
        <f t="shared" si="40"/>
        <v>60.418339648455458</v>
      </c>
      <c r="H592" s="85">
        <f t="shared" si="41"/>
        <v>0.22383932758013017</v>
      </c>
      <c r="I592" s="3"/>
    </row>
    <row r="593" spans="2:9" x14ac:dyDescent="0.3">
      <c r="B593" s="13">
        <f t="shared" si="38"/>
        <v>25</v>
      </c>
      <c r="C593" s="14">
        <f t="shared" si="39"/>
        <v>13</v>
      </c>
      <c r="D593" s="14">
        <v>14.2</v>
      </c>
      <c r="E593" s="16">
        <v>220.7</v>
      </c>
      <c r="F593" s="84">
        <f>LB!$K$19*Reporte!D593+LB!$L$19</f>
        <v>280.30571507102485</v>
      </c>
      <c r="G593" s="15">
        <f t="shared" si="40"/>
        <v>59.605715071024861</v>
      </c>
      <c r="H593" s="85">
        <f t="shared" si="41"/>
        <v>0.21264537919222146</v>
      </c>
      <c r="I593" s="3"/>
    </row>
    <row r="594" spans="2:9" x14ac:dyDescent="0.3">
      <c r="B594" s="13">
        <f t="shared" si="38"/>
        <v>25</v>
      </c>
      <c r="C594" s="14">
        <f t="shared" si="39"/>
        <v>14</v>
      </c>
      <c r="D594" s="14">
        <v>16</v>
      </c>
      <c r="E594" s="16">
        <v>230.5</v>
      </c>
      <c r="F594" s="84">
        <f>LB!$K$19*Reporte!D594+LB!$L$19</f>
        <v>303.67730977180599</v>
      </c>
      <c r="G594" s="15">
        <f t="shared" si="40"/>
        <v>73.177309771805994</v>
      </c>
      <c r="H594" s="85">
        <f t="shared" si="41"/>
        <v>0.24097062051423612</v>
      </c>
      <c r="I594" s="3"/>
    </row>
    <row r="595" spans="2:9" x14ac:dyDescent="0.3">
      <c r="B595" s="13">
        <f t="shared" si="38"/>
        <v>25</v>
      </c>
      <c r="C595" s="14">
        <f t="shared" si="39"/>
        <v>15</v>
      </c>
      <c r="D595" s="14">
        <v>14.7</v>
      </c>
      <c r="E595" s="16">
        <v>218.8</v>
      </c>
      <c r="F595" s="84">
        <f>LB!$K$19*Reporte!D595+LB!$L$19</f>
        <v>286.79782471013073</v>
      </c>
      <c r="G595" s="15">
        <f t="shared" si="40"/>
        <v>67.997824710130715</v>
      </c>
      <c r="H595" s="85">
        <f t="shared" si="41"/>
        <v>0.23709323729654072</v>
      </c>
      <c r="I595" s="3"/>
    </row>
    <row r="596" spans="2:9" x14ac:dyDescent="0.3">
      <c r="B596" s="13">
        <f t="shared" si="38"/>
        <v>25</v>
      </c>
      <c r="C596" s="14">
        <f t="shared" si="39"/>
        <v>16</v>
      </c>
      <c r="D596" s="14">
        <v>15.6</v>
      </c>
      <c r="E596" s="16">
        <v>235.7</v>
      </c>
      <c r="F596" s="84">
        <f>LB!$K$19*Reporte!D596+LB!$L$19</f>
        <v>298.48362206052127</v>
      </c>
      <c r="G596" s="15">
        <f t="shared" si="40"/>
        <v>62.783622060521282</v>
      </c>
      <c r="H596" s="85">
        <f t="shared" si="41"/>
        <v>0.21034193309203117</v>
      </c>
      <c r="I596" s="3"/>
    </row>
    <row r="597" spans="2:9" x14ac:dyDescent="0.3">
      <c r="B597" s="13">
        <f t="shared" si="38"/>
        <v>25</v>
      </c>
      <c r="C597" s="14">
        <f t="shared" si="39"/>
        <v>17</v>
      </c>
      <c r="D597" s="14">
        <v>15.2</v>
      </c>
      <c r="E597" s="16">
        <v>217.6</v>
      </c>
      <c r="F597" s="84">
        <f>LB!$K$19*Reporte!D597+LB!$L$19</f>
        <v>293.28993434923655</v>
      </c>
      <c r="G597" s="15">
        <f t="shared" si="40"/>
        <v>75.689934349236552</v>
      </c>
      <c r="H597" s="85">
        <f t="shared" si="41"/>
        <v>0.25807204913861231</v>
      </c>
      <c r="I597" s="3"/>
    </row>
    <row r="598" spans="2:9" x14ac:dyDescent="0.3">
      <c r="B598" s="13">
        <f t="shared" si="38"/>
        <v>25</v>
      </c>
      <c r="C598" s="14">
        <f t="shared" si="39"/>
        <v>18</v>
      </c>
      <c r="D598" s="14">
        <v>17</v>
      </c>
      <c r="E598" s="16">
        <v>243.5</v>
      </c>
      <c r="F598" s="84">
        <f>LB!$K$19*Reporte!D598+LB!$L$19</f>
        <v>316.66152905001769</v>
      </c>
      <c r="G598" s="15">
        <f t="shared" si="40"/>
        <v>73.161529050017691</v>
      </c>
      <c r="H598" s="85">
        <f t="shared" si="41"/>
        <v>0.23104015593400862</v>
      </c>
      <c r="I598" s="3"/>
    </row>
    <row r="599" spans="2:9" x14ac:dyDescent="0.3">
      <c r="B599" s="13">
        <f t="shared" si="38"/>
        <v>25</v>
      </c>
      <c r="C599" s="14">
        <f t="shared" si="39"/>
        <v>19</v>
      </c>
      <c r="D599" s="14">
        <v>14.5</v>
      </c>
      <c r="E599" s="16">
        <v>217.8</v>
      </c>
      <c r="F599" s="84">
        <f>LB!$K$19*Reporte!D599+LB!$L$19</f>
        <v>284.20098085448836</v>
      </c>
      <c r="G599" s="15">
        <f t="shared" si="40"/>
        <v>66.400980854488353</v>
      </c>
      <c r="H599" s="85">
        <f t="shared" si="41"/>
        <v>0.23364092782102616</v>
      </c>
      <c r="I599" s="3"/>
    </row>
    <row r="600" spans="2:9" x14ac:dyDescent="0.3">
      <c r="B600" s="13">
        <f t="shared" si="38"/>
        <v>25</v>
      </c>
      <c r="C600" s="14">
        <f t="shared" si="39"/>
        <v>20</v>
      </c>
      <c r="D600" s="14">
        <v>13.5</v>
      </c>
      <c r="E600" s="16">
        <v>207.2</v>
      </c>
      <c r="F600" s="84">
        <f>LB!$K$19*Reporte!D600+LB!$L$19</f>
        <v>271.21676157627667</v>
      </c>
      <c r="G600" s="15">
        <f t="shared" si="40"/>
        <v>64.016761576276679</v>
      </c>
      <c r="H600" s="85">
        <f t="shared" si="41"/>
        <v>0.23603541759078442</v>
      </c>
      <c r="I600" s="3"/>
    </row>
    <row r="601" spans="2:9" x14ac:dyDescent="0.3">
      <c r="B601" s="13">
        <f t="shared" si="38"/>
        <v>25</v>
      </c>
      <c r="C601" s="14">
        <f t="shared" si="39"/>
        <v>21</v>
      </c>
      <c r="D601" s="14">
        <v>13.7</v>
      </c>
      <c r="E601" s="16">
        <v>218.5</v>
      </c>
      <c r="F601" s="84">
        <f>LB!$K$19*Reporte!D601+LB!$L$19</f>
        <v>273.81360543191897</v>
      </c>
      <c r="G601" s="15">
        <f t="shared" si="40"/>
        <v>55.313605431918972</v>
      </c>
      <c r="H601" s="85">
        <f t="shared" si="41"/>
        <v>0.20201189544495499</v>
      </c>
      <c r="I601" s="3"/>
    </row>
    <row r="602" spans="2:9" x14ac:dyDescent="0.3">
      <c r="B602" s="13">
        <f t="shared" si="38"/>
        <v>25</v>
      </c>
      <c r="C602" s="14">
        <f t="shared" si="39"/>
        <v>22</v>
      </c>
      <c r="D602" s="14">
        <v>16.399999999999999</v>
      </c>
      <c r="E602" s="16">
        <v>243.1</v>
      </c>
      <c r="F602" s="84">
        <f>LB!$K$19*Reporte!D602+LB!$L$19</f>
        <v>308.8709974830906</v>
      </c>
      <c r="G602" s="15">
        <f t="shared" si="40"/>
        <v>65.770997483090611</v>
      </c>
      <c r="H602" s="85">
        <f t="shared" si="41"/>
        <v>0.21294002356660663</v>
      </c>
      <c r="I602" s="3"/>
    </row>
    <row r="603" spans="2:9" x14ac:dyDescent="0.3">
      <c r="B603" s="13">
        <f t="shared" si="38"/>
        <v>25</v>
      </c>
      <c r="C603" s="14">
        <f t="shared" si="39"/>
        <v>23</v>
      </c>
      <c r="D603" s="14">
        <v>15.4</v>
      </c>
      <c r="E603" s="16">
        <v>226.1</v>
      </c>
      <c r="F603" s="84">
        <f>LB!$K$19*Reporte!D603+LB!$L$19</f>
        <v>295.88677820487896</v>
      </c>
      <c r="G603" s="15">
        <f t="shared" si="40"/>
        <v>69.786778204878971</v>
      </c>
      <c r="H603" s="85">
        <f t="shared" si="41"/>
        <v>0.23585635907176955</v>
      </c>
      <c r="I603" s="3"/>
    </row>
    <row r="604" spans="2:9" x14ac:dyDescent="0.3">
      <c r="B604" s="13">
        <f t="shared" si="38"/>
        <v>25</v>
      </c>
      <c r="C604" s="14">
        <f t="shared" si="39"/>
        <v>24</v>
      </c>
      <c r="D604" s="14">
        <v>15.6</v>
      </c>
      <c r="E604" s="16">
        <v>226.1</v>
      </c>
      <c r="F604" s="84">
        <f>LB!$K$19*Reporte!D604+LB!$L$19</f>
        <v>298.48362206052127</v>
      </c>
      <c r="G604" s="15">
        <f t="shared" si="40"/>
        <v>72.383622060521276</v>
      </c>
      <c r="H604" s="85">
        <f t="shared" si="41"/>
        <v>0.24250450179087077</v>
      </c>
      <c r="I604" s="3"/>
    </row>
    <row r="605" spans="2:9" x14ac:dyDescent="0.3">
      <c r="B605" s="13">
        <f t="shared" si="38"/>
        <v>26</v>
      </c>
      <c r="C605" s="14">
        <f t="shared" si="39"/>
        <v>1</v>
      </c>
      <c r="D605" s="14">
        <v>14.9</v>
      </c>
      <c r="E605" s="16">
        <v>226.1</v>
      </c>
      <c r="F605" s="84">
        <f>LB!$K$19*Reporte!D605+LB!$L$19</f>
        <v>289.39466856577303</v>
      </c>
      <c r="G605" s="15">
        <f t="shared" si="40"/>
        <v>63.294668565773037</v>
      </c>
      <c r="H605" s="85">
        <f t="shared" si="41"/>
        <v>0.21871401045312469</v>
      </c>
      <c r="I605" s="3"/>
    </row>
    <row r="606" spans="2:9" x14ac:dyDescent="0.3">
      <c r="B606" s="13">
        <f t="shared" si="38"/>
        <v>26</v>
      </c>
      <c r="C606" s="14">
        <f t="shared" si="39"/>
        <v>2</v>
      </c>
      <c r="D606" s="14">
        <v>16.100000000000001</v>
      </c>
      <c r="E606" s="16">
        <v>228.7</v>
      </c>
      <c r="F606" s="84">
        <f>LB!$K$19*Reporte!D606+LB!$L$19</f>
        <v>304.97573169962715</v>
      </c>
      <c r="G606" s="15">
        <f t="shared" si="40"/>
        <v>76.275731699627158</v>
      </c>
      <c r="H606" s="85">
        <f t="shared" si="41"/>
        <v>0.25010426657407514</v>
      </c>
      <c r="I606" s="3"/>
    </row>
    <row r="607" spans="2:9" x14ac:dyDescent="0.3">
      <c r="B607" s="13">
        <f t="shared" si="38"/>
        <v>26</v>
      </c>
      <c r="C607" s="14">
        <f t="shared" si="39"/>
        <v>3</v>
      </c>
      <c r="D607" s="14">
        <v>15.7</v>
      </c>
      <c r="E607" s="16">
        <v>222.3</v>
      </c>
      <c r="F607" s="84">
        <f>LB!$K$19*Reporte!D607+LB!$L$19</f>
        <v>299.78204398834248</v>
      </c>
      <c r="G607" s="15">
        <f t="shared" si="40"/>
        <v>77.482043988342468</v>
      </c>
      <c r="H607" s="85">
        <f t="shared" si="41"/>
        <v>0.2584612572437977</v>
      </c>
      <c r="I607" s="3"/>
    </row>
    <row r="608" spans="2:9" x14ac:dyDescent="0.3">
      <c r="B608" s="13">
        <f t="shared" si="38"/>
        <v>26</v>
      </c>
      <c r="C608" s="14">
        <f t="shared" si="39"/>
        <v>4</v>
      </c>
      <c r="D608" s="14">
        <v>14.7</v>
      </c>
      <c r="E608" s="16">
        <v>229.3</v>
      </c>
      <c r="F608" s="84">
        <f>LB!$K$19*Reporte!D608+LB!$L$19</f>
        <v>286.79782471013073</v>
      </c>
      <c r="G608" s="15">
        <f t="shared" si="40"/>
        <v>57.497824710130715</v>
      </c>
      <c r="H608" s="85">
        <f t="shared" si="41"/>
        <v>0.20048208095108222</v>
      </c>
      <c r="I608" s="3"/>
    </row>
    <row r="609" spans="2:9" x14ac:dyDescent="0.3">
      <c r="B609" s="13">
        <f t="shared" si="38"/>
        <v>26</v>
      </c>
      <c r="C609" s="14">
        <f t="shared" si="39"/>
        <v>5</v>
      </c>
      <c r="D609" s="14">
        <v>13.6</v>
      </c>
      <c r="E609" s="16">
        <v>201.6</v>
      </c>
      <c r="F609" s="84">
        <f>LB!$K$19*Reporte!D609+LB!$L$19</f>
        <v>272.51518350409782</v>
      </c>
      <c r="G609" s="15">
        <f t="shared" si="40"/>
        <v>70.915183504097826</v>
      </c>
      <c r="H609" s="85">
        <f t="shared" si="41"/>
        <v>0.26022470598608488</v>
      </c>
      <c r="I609" s="3"/>
    </row>
    <row r="610" spans="2:9" x14ac:dyDescent="0.3">
      <c r="B610" s="13">
        <f t="shared" si="38"/>
        <v>26</v>
      </c>
      <c r="C610" s="14">
        <f t="shared" si="39"/>
        <v>6</v>
      </c>
      <c r="D610" s="14">
        <v>12.6</v>
      </c>
      <c r="E610" s="16">
        <v>189.2</v>
      </c>
      <c r="F610" s="84">
        <f>LB!$K$19*Reporte!D610+LB!$L$19</f>
        <v>259.53096422588607</v>
      </c>
      <c r="G610" s="15">
        <f t="shared" si="40"/>
        <v>70.330964225886078</v>
      </c>
      <c r="H610" s="85">
        <f t="shared" si="41"/>
        <v>0.27099257476141703</v>
      </c>
      <c r="I610" s="3"/>
    </row>
    <row r="611" spans="2:9" x14ac:dyDescent="0.3">
      <c r="B611" s="13">
        <f t="shared" si="38"/>
        <v>26</v>
      </c>
      <c r="C611" s="14">
        <f t="shared" si="39"/>
        <v>7</v>
      </c>
      <c r="D611" s="14">
        <v>14.7</v>
      </c>
      <c r="E611" s="16">
        <v>232.9</v>
      </c>
      <c r="F611" s="84">
        <f>LB!$K$19*Reporte!D611+LB!$L$19</f>
        <v>286.79782471013073</v>
      </c>
      <c r="G611" s="15">
        <f t="shared" si="40"/>
        <v>53.89782471013072</v>
      </c>
      <c r="H611" s="85">
        <f t="shared" si="41"/>
        <v>0.18792968448978217</v>
      </c>
      <c r="I611" s="3"/>
    </row>
    <row r="612" spans="2:9" x14ac:dyDescent="0.3">
      <c r="B612" s="13">
        <f t="shared" si="38"/>
        <v>26</v>
      </c>
      <c r="C612" s="14">
        <f t="shared" si="39"/>
        <v>8</v>
      </c>
      <c r="D612" s="14">
        <v>15.1</v>
      </c>
      <c r="E612" s="16">
        <v>225.9</v>
      </c>
      <c r="F612" s="84">
        <f>LB!$K$19*Reporte!D612+LB!$L$19</f>
        <v>291.99151242141539</v>
      </c>
      <c r="G612" s="15">
        <f t="shared" si="40"/>
        <v>66.091512421415388</v>
      </c>
      <c r="H612" s="85">
        <f t="shared" si="41"/>
        <v>0.22634737521421211</v>
      </c>
      <c r="I612" s="3"/>
    </row>
    <row r="613" spans="2:9" x14ac:dyDescent="0.3">
      <c r="B613" s="13">
        <f t="shared" si="38"/>
        <v>26</v>
      </c>
      <c r="C613" s="14">
        <f t="shared" si="39"/>
        <v>9</v>
      </c>
      <c r="D613" s="14">
        <v>14.4</v>
      </c>
      <c r="E613" s="16">
        <v>220.7</v>
      </c>
      <c r="F613" s="84">
        <f>LB!$K$19*Reporte!D613+LB!$L$19</f>
        <v>282.90255892666721</v>
      </c>
      <c r="G613" s="15">
        <f t="shared" si="40"/>
        <v>62.202558926667223</v>
      </c>
      <c r="H613" s="85">
        <f t="shared" si="41"/>
        <v>0.21987273343395633</v>
      </c>
      <c r="I613" s="3"/>
    </row>
    <row r="614" spans="2:9" x14ac:dyDescent="0.3">
      <c r="B614" s="13">
        <f t="shared" si="38"/>
        <v>26</v>
      </c>
      <c r="C614" s="14">
        <f t="shared" si="39"/>
        <v>10</v>
      </c>
      <c r="D614" s="14">
        <v>14.8</v>
      </c>
      <c r="E614" s="16">
        <v>217.9</v>
      </c>
      <c r="F614" s="84">
        <f>LB!$K$19*Reporte!D614+LB!$L$19</f>
        <v>288.09624663795194</v>
      </c>
      <c r="G614" s="15">
        <f t="shared" si="40"/>
        <v>70.19624663795193</v>
      </c>
      <c r="H614" s="85">
        <f t="shared" si="41"/>
        <v>0.24365554031728481</v>
      </c>
      <c r="I614" s="3"/>
    </row>
    <row r="615" spans="2:9" x14ac:dyDescent="0.3">
      <c r="B615" s="13">
        <f t="shared" si="38"/>
        <v>26</v>
      </c>
      <c r="C615" s="14">
        <f t="shared" si="39"/>
        <v>11</v>
      </c>
      <c r="D615" s="14">
        <v>14.4</v>
      </c>
      <c r="E615" s="16">
        <v>211.2</v>
      </c>
      <c r="F615" s="84">
        <f>LB!$K$19*Reporte!D615+LB!$L$19</f>
        <v>282.90255892666721</v>
      </c>
      <c r="G615" s="15">
        <f t="shared" si="40"/>
        <v>71.702558926667223</v>
      </c>
      <c r="H615" s="85">
        <f t="shared" si="41"/>
        <v>0.25345320027753321</v>
      </c>
      <c r="I615" s="3"/>
    </row>
    <row r="616" spans="2:9" x14ac:dyDescent="0.3">
      <c r="B616" s="13">
        <f t="shared" si="38"/>
        <v>26</v>
      </c>
      <c r="C616" s="14">
        <f t="shared" si="39"/>
        <v>12</v>
      </c>
      <c r="D616" s="14">
        <v>16.600000000000001</v>
      </c>
      <c r="E616" s="16">
        <v>242.7</v>
      </c>
      <c r="F616" s="84">
        <f>LB!$K$19*Reporte!D616+LB!$L$19</f>
        <v>311.46784133873302</v>
      </c>
      <c r="G616" s="15">
        <f t="shared" si="40"/>
        <v>68.767841338733035</v>
      </c>
      <c r="H616" s="85">
        <f t="shared" si="41"/>
        <v>0.22078632915410812</v>
      </c>
      <c r="I616" s="3"/>
    </row>
    <row r="617" spans="2:9" x14ac:dyDescent="0.3">
      <c r="B617" s="13">
        <f t="shared" si="38"/>
        <v>26</v>
      </c>
      <c r="C617" s="14">
        <f t="shared" si="39"/>
        <v>13</v>
      </c>
      <c r="D617" s="14">
        <v>12.5</v>
      </c>
      <c r="E617" s="16">
        <v>192.2</v>
      </c>
      <c r="F617" s="84">
        <f>LB!$K$19*Reporte!D617+LB!$L$19</f>
        <v>258.23254229806491</v>
      </c>
      <c r="G617" s="15">
        <f t="shared" si="40"/>
        <v>66.032542298064925</v>
      </c>
      <c r="H617" s="85">
        <f t="shared" si="41"/>
        <v>0.25570960851962204</v>
      </c>
      <c r="I617" s="3"/>
    </row>
    <row r="618" spans="2:9" x14ac:dyDescent="0.3">
      <c r="B618" s="13">
        <f t="shared" si="38"/>
        <v>26</v>
      </c>
      <c r="C618" s="14">
        <f t="shared" si="39"/>
        <v>14</v>
      </c>
      <c r="D618" s="14">
        <v>13.1</v>
      </c>
      <c r="E618" s="16">
        <v>202.4</v>
      </c>
      <c r="F618" s="84">
        <f>LB!$K$19*Reporte!D618+LB!$L$19</f>
        <v>266.02307386499194</v>
      </c>
      <c r="G618" s="15">
        <f t="shared" si="40"/>
        <v>63.623073864991937</v>
      </c>
      <c r="H618" s="85">
        <f t="shared" si="41"/>
        <v>0.23916374222967204</v>
      </c>
      <c r="I618" s="3"/>
    </row>
    <row r="619" spans="2:9" x14ac:dyDescent="0.3">
      <c r="B619" s="13">
        <f t="shared" si="38"/>
        <v>26</v>
      </c>
      <c r="C619" s="14">
        <f t="shared" si="39"/>
        <v>15</v>
      </c>
      <c r="D619" s="14">
        <v>12.7</v>
      </c>
      <c r="E619" s="16">
        <v>198.1</v>
      </c>
      <c r="F619" s="84">
        <f>LB!$K$19*Reporte!D619+LB!$L$19</f>
        <v>260.82938615370722</v>
      </c>
      <c r="G619" s="15">
        <f t="shared" si="40"/>
        <v>62.729386153707225</v>
      </c>
      <c r="H619" s="85">
        <f t="shared" si="41"/>
        <v>0.24049968862304757</v>
      </c>
      <c r="I619" s="3"/>
    </row>
    <row r="620" spans="2:9" x14ac:dyDescent="0.3">
      <c r="B620" s="13">
        <f t="shared" si="38"/>
        <v>26</v>
      </c>
      <c r="C620" s="14">
        <f t="shared" si="39"/>
        <v>16</v>
      </c>
      <c r="D620" s="14">
        <v>16.5</v>
      </c>
      <c r="E620" s="16">
        <v>235.1</v>
      </c>
      <c r="F620" s="84">
        <f>LB!$K$19*Reporte!D620+LB!$L$19</f>
        <v>310.16941941091181</v>
      </c>
      <c r="G620" s="15">
        <f t="shared" si="40"/>
        <v>75.06941941091182</v>
      </c>
      <c r="H620" s="85">
        <f t="shared" si="41"/>
        <v>0.24202714617542617</v>
      </c>
      <c r="I620" s="3"/>
    </row>
    <row r="621" spans="2:9" x14ac:dyDescent="0.3">
      <c r="B621" s="13">
        <f t="shared" si="38"/>
        <v>26</v>
      </c>
      <c r="C621" s="14">
        <f t="shared" si="39"/>
        <v>17</v>
      </c>
      <c r="D621" s="14">
        <v>15.3</v>
      </c>
      <c r="E621" s="16">
        <v>228.7</v>
      </c>
      <c r="F621" s="84">
        <f>LB!$K$19*Reporte!D621+LB!$L$19</f>
        <v>294.58835627705776</v>
      </c>
      <c r="G621" s="15">
        <f t="shared" si="40"/>
        <v>65.888356277057767</v>
      </c>
      <c r="H621" s="85">
        <f t="shared" si="41"/>
        <v>0.22366245940518556</v>
      </c>
      <c r="I621" s="3"/>
    </row>
    <row r="622" spans="2:9" x14ac:dyDescent="0.3">
      <c r="B622" s="13">
        <f t="shared" si="38"/>
        <v>26</v>
      </c>
      <c r="C622" s="14">
        <f t="shared" si="39"/>
        <v>18</v>
      </c>
      <c r="D622" s="14">
        <v>15.7</v>
      </c>
      <c r="E622" s="16">
        <v>232.3</v>
      </c>
      <c r="F622" s="84">
        <f>LB!$K$19*Reporte!D622+LB!$L$19</f>
        <v>299.78204398834248</v>
      </c>
      <c r="G622" s="15">
        <f t="shared" si="40"/>
        <v>67.482043988342468</v>
      </c>
      <c r="H622" s="85">
        <f t="shared" si="41"/>
        <v>0.22510368896866492</v>
      </c>
      <c r="I622" s="3"/>
    </row>
    <row r="623" spans="2:9" x14ac:dyDescent="0.3">
      <c r="B623" s="13">
        <f t="shared" si="38"/>
        <v>26</v>
      </c>
      <c r="C623" s="14">
        <f t="shared" si="39"/>
        <v>19</v>
      </c>
      <c r="D623" s="14">
        <v>14.3</v>
      </c>
      <c r="E623" s="16">
        <v>213.1</v>
      </c>
      <c r="F623" s="84">
        <f>LB!$K$19*Reporte!D623+LB!$L$19</f>
        <v>281.604136998846</v>
      </c>
      <c r="G623" s="15">
        <f t="shared" si="40"/>
        <v>68.504136998846008</v>
      </c>
      <c r="H623" s="85">
        <f t="shared" si="41"/>
        <v>0.2432639581538773</v>
      </c>
      <c r="I623" s="3"/>
    </row>
    <row r="624" spans="2:9" x14ac:dyDescent="0.3">
      <c r="B624" s="13">
        <f t="shared" si="38"/>
        <v>26</v>
      </c>
      <c r="C624" s="14">
        <f t="shared" si="39"/>
        <v>20</v>
      </c>
      <c r="D624" s="14">
        <v>14.8</v>
      </c>
      <c r="E624" s="16">
        <v>217.1</v>
      </c>
      <c r="F624" s="84">
        <f>LB!$K$19*Reporte!D624+LB!$L$19</f>
        <v>288.09624663795194</v>
      </c>
      <c r="G624" s="15">
        <f t="shared" si="40"/>
        <v>70.996246637951941</v>
      </c>
      <c r="H624" s="85">
        <f t="shared" si="41"/>
        <v>0.2464323901004247</v>
      </c>
      <c r="I624" s="3"/>
    </row>
    <row r="625" spans="2:9" x14ac:dyDescent="0.3">
      <c r="B625" s="13">
        <f t="shared" si="38"/>
        <v>26</v>
      </c>
      <c r="C625" s="14">
        <f t="shared" si="39"/>
        <v>21</v>
      </c>
      <c r="D625" s="14">
        <v>13.6</v>
      </c>
      <c r="E625" s="16">
        <v>213.1</v>
      </c>
      <c r="F625" s="84">
        <f>LB!$K$19*Reporte!D625+LB!$L$19</f>
        <v>272.51518350409782</v>
      </c>
      <c r="G625" s="15">
        <f t="shared" si="40"/>
        <v>59.415183504097826</v>
      </c>
      <c r="H625" s="85">
        <f t="shared" si="41"/>
        <v>0.21802522244858477</v>
      </c>
      <c r="I625" s="3"/>
    </row>
    <row r="626" spans="2:9" x14ac:dyDescent="0.3">
      <c r="B626" s="13">
        <f t="shared" si="38"/>
        <v>26</v>
      </c>
      <c r="C626" s="14">
        <f t="shared" si="39"/>
        <v>22</v>
      </c>
      <c r="D626" s="14">
        <v>13.1</v>
      </c>
      <c r="E626" s="16">
        <v>208.8</v>
      </c>
      <c r="F626" s="84">
        <f>LB!$K$19*Reporte!D626+LB!$L$19</f>
        <v>266.02307386499194</v>
      </c>
      <c r="G626" s="15">
        <f t="shared" si="40"/>
        <v>57.223073864991932</v>
      </c>
      <c r="H626" s="85">
        <f t="shared" si="41"/>
        <v>0.21510567874286324</v>
      </c>
      <c r="I626" s="3"/>
    </row>
    <row r="627" spans="2:9" x14ac:dyDescent="0.3">
      <c r="B627" s="13">
        <f t="shared" si="38"/>
        <v>26</v>
      </c>
      <c r="C627" s="14">
        <f t="shared" si="39"/>
        <v>23</v>
      </c>
      <c r="D627" s="14">
        <v>13.8</v>
      </c>
      <c r="E627" s="16">
        <v>213.7</v>
      </c>
      <c r="F627" s="84">
        <f>LB!$K$19*Reporte!D627+LB!$L$19</f>
        <v>275.11202735974018</v>
      </c>
      <c r="G627" s="15">
        <f t="shared" si="40"/>
        <v>61.412027359740193</v>
      </c>
      <c r="H627" s="85">
        <f t="shared" si="41"/>
        <v>0.2232255272483489</v>
      </c>
      <c r="I627" s="3"/>
    </row>
    <row r="628" spans="2:9" x14ac:dyDescent="0.3">
      <c r="B628" s="13">
        <f t="shared" si="38"/>
        <v>26</v>
      </c>
      <c r="C628" s="14">
        <f t="shared" si="39"/>
        <v>24</v>
      </c>
      <c r="D628" s="14">
        <v>13.4</v>
      </c>
      <c r="E628" s="16">
        <v>197</v>
      </c>
      <c r="F628" s="84">
        <f>LB!$K$19*Reporte!D628+LB!$L$19</f>
        <v>269.91833964845546</v>
      </c>
      <c r="G628" s="15">
        <f t="shared" si="40"/>
        <v>72.918339648455458</v>
      </c>
      <c r="H628" s="85">
        <f t="shared" si="41"/>
        <v>0.27014963023048039</v>
      </c>
      <c r="I628" s="3"/>
    </row>
    <row r="629" spans="2:9" x14ac:dyDescent="0.3">
      <c r="B629" s="13">
        <f t="shared" si="38"/>
        <v>27</v>
      </c>
      <c r="C629" s="14">
        <f t="shared" si="39"/>
        <v>1</v>
      </c>
      <c r="D629" s="14">
        <v>14.7</v>
      </c>
      <c r="E629" s="16">
        <v>223.3</v>
      </c>
      <c r="F629" s="84">
        <f>LB!$K$19*Reporte!D629+LB!$L$19</f>
        <v>286.79782471013073</v>
      </c>
      <c r="G629" s="15">
        <f t="shared" si="40"/>
        <v>63.497824710130715</v>
      </c>
      <c r="H629" s="85">
        <f t="shared" si="41"/>
        <v>0.22140274171991564</v>
      </c>
      <c r="I629" s="3"/>
    </row>
    <row r="630" spans="2:9" x14ac:dyDescent="0.3">
      <c r="B630" s="13">
        <f t="shared" si="38"/>
        <v>27</v>
      </c>
      <c r="C630" s="14">
        <f t="shared" si="39"/>
        <v>2</v>
      </c>
      <c r="D630" s="14">
        <v>14</v>
      </c>
      <c r="E630" s="16">
        <v>206.6</v>
      </c>
      <c r="F630" s="84">
        <f>LB!$K$19*Reporte!D630+LB!$L$19</f>
        <v>277.70887121538249</v>
      </c>
      <c r="G630" s="15">
        <f t="shared" si="40"/>
        <v>71.108871215382493</v>
      </c>
      <c r="H630" s="85">
        <f t="shared" si="41"/>
        <v>0.25605545441950478</v>
      </c>
      <c r="I630" s="3"/>
    </row>
    <row r="631" spans="2:9" x14ac:dyDescent="0.3">
      <c r="B631" s="13">
        <f t="shared" si="38"/>
        <v>27</v>
      </c>
      <c r="C631" s="14">
        <f t="shared" si="39"/>
        <v>3</v>
      </c>
      <c r="D631" s="14">
        <v>14.6</v>
      </c>
      <c r="E631" s="16">
        <v>216.9</v>
      </c>
      <c r="F631" s="84">
        <f>LB!$K$19*Reporte!D631+LB!$L$19</f>
        <v>285.49940278230952</v>
      </c>
      <c r="G631" s="15">
        <f t="shared" si="40"/>
        <v>68.599402782309511</v>
      </c>
      <c r="H631" s="85">
        <f t="shared" si="41"/>
        <v>0.24027862094904584</v>
      </c>
      <c r="I631" s="3"/>
    </row>
    <row r="632" spans="2:9" x14ac:dyDescent="0.3">
      <c r="B632" s="13">
        <f t="shared" si="38"/>
        <v>27</v>
      </c>
      <c r="C632" s="14">
        <f t="shared" si="39"/>
        <v>4</v>
      </c>
      <c r="D632" s="14">
        <v>14.4</v>
      </c>
      <c r="E632" s="16">
        <v>226.7</v>
      </c>
      <c r="F632" s="84">
        <f>LB!$K$19*Reporte!D632+LB!$L$19</f>
        <v>282.90255892666721</v>
      </c>
      <c r="G632" s="15">
        <f t="shared" si="40"/>
        <v>56.202558926667223</v>
      </c>
      <c r="H632" s="85">
        <f t="shared" si="41"/>
        <v>0.1986640175327499</v>
      </c>
      <c r="I632" s="3"/>
    </row>
    <row r="633" spans="2:9" x14ac:dyDescent="0.3">
      <c r="B633" s="13">
        <f t="shared" si="38"/>
        <v>27</v>
      </c>
      <c r="C633" s="14">
        <f t="shared" si="39"/>
        <v>5</v>
      </c>
      <c r="D633" s="14">
        <v>15.3</v>
      </c>
      <c r="E633" s="16">
        <v>223.6</v>
      </c>
      <c r="F633" s="84">
        <f>LB!$K$19*Reporte!D633+LB!$L$19</f>
        <v>294.58835627705776</v>
      </c>
      <c r="G633" s="15">
        <f t="shared" si="40"/>
        <v>70.988356277057761</v>
      </c>
      <c r="H633" s="85">
        <f t="shared" si="41"/>
        <v>0.24097475261477694</v>
      </c>
      <c r="I633" s="3"/>
    </row>
    <row r="634" spans="2:9" x14ac:dyDescent="0.3">
      <c r="B634" s="13">
        <f t="shared" si="38"/>
        <v>27</v>
      </c>
      <c r="C634" s="14">
        <f t="shared" si="39"/>
        <v>6</v>
      </c>
      <c r="D634" s="14">
        <v>16.899999999999999</v>
      </c>
      <c r="E634" s="16">
        <v>251.8</v>
      </c>
      <c r="F634" s="84">
        <f>LB!$K$19*Reporte!D634+LB!$L$19</f>
        <v>315.36310712219654</v>
      </c>
      <c r="G634" s="15">
        <f t="shared" si="40"/>
        <v>63.563107122196527</v>
      </c>
      <c r="H634" s="85">
        <f t="shared" si="41"/>
        <v>0.20155530462086413</v>
      </c>
      <c r="I634" s="3"/>
    </row>
    <row r="635" spans="2:9" x14ac:dyDescent="0.3">
      <c r="B635" s="13">
        <f t="shared" si="38"/>
        <v>27</v>
      </c>
      <c r="C635" s="14">
        <f t="shared" si="39"/>
        <v>7</v>
      </c>
      <c r="D635" s="14">
        <v>16.2</v>
      </c>
      <c r="E635" s="16">
        <v>242</v>
      </c>
      <c r="F635" s="84">
        <f>LB!$K$19*Reporte!D635+LB!$L$19</f>
        <v>306.2741536274483</v>
      </c>
      <c r="G635" s="15">
        <f t="shared" si="40"/>
        <v>64.2741536274483</v>
      </c>
      <c r="H635" s="85">
        <f t="shared" si="41"/>
        <v>0.20985823604831944</v>
      </c>
      <c r="I635" s="3"/>
    </row>
    <row r="636" spans="2:9" x14ac:dyDescent="0.3">
      <c r="B636" s="13">
        <f t="shared" si="38"/>
        <v>27</v>
      </c>
      <c r="C636" s="14">
        <f t="shared" si="39"/>
        <v>8</v>
      </c>
      <c r="D636" s="14">
        <v>14.2</v>
      </c>
      <c r="E636" s="16">
        <v>206.7</v>
      </c>
      <c r="F636" s="84">
        <f>LB!$K$19*Reporte!D636+LB!$L$19</f>
        <v>280.30571507102485</v>
      </c>
      <c r="G636" s="15">
        <f t="shared" si="40"/>
        <v>73.605715071024861</v>
      </c>
      <c r="H636" s="85">
        <f t="shared" si="41"/>
        <v>0.26259084675592287</v>
      </c>
      <c r="I636" s="3"/>
    </row>
    <row r="637" spans="2:9" x14ac:dyDescent="0.3">
      <c r="B637" s="13">
        <f t="shared" si="38"/>
        <v>27</v>
      </c>
      <c r="C637" s="14">
        <f t="shared" si="39"/>
        <v>9</v>
      </c>
      <c r="D637" s="14">
        <v>15.6</v>
      </c>
      <c r="E637" s="16">
        <v>225.3</v>
      </c>
      <c r="F637" s="84">
        <f>LB!$K$19*Reporte!D637+LB!$L$19</f>
        <v>298.48362206052127</v>
      </c>
      <c r="G637" s="15">
        <f t="shared" si="40"/>
        <v>73.183622060521259</v>
      </c>
      <c r="H637" s="85">
        <f t="shared" si="41"/>
        <v>0.24518471584910737</v>
      </c>
      <c r="I637" s="3"/>
    </row>
    <row r="638" spans="2:9" x14ac:dyDescent="0.3">
      <c r="B638" s="13">
        <f t="shared" si="38"/>
        <v>27</v>
      </c>
      <c r="C638" s="14">
        <f t="shared" si="39"/>
        <v>10</v>
      </c>
      <c r="D638" s="14">
        <v>14.2</v>
      </c>
      <c r="E638" s="16">
        <v>211</v>
      </c>
      <c r="F638" s="84">
        <f>LB!$K$19*Reporte!D638+LB!$L$19</f>
        <v>280.30571507102485</v>
      </c>
      <c r="G638" s="15">
        <f t="shared" si="40"/>
        <v>69.305715071024849</v>
      </c>
      <c r="H638" s="85">
        <f t="shared" si="41"/>
        <v>0.24725045314707167</v>
      </c>
      <c r="I638" s="3"/>
    </row>
    <row r="639" spans="2:9" x14ac:dyDescent="0.3">
      <c r="B639" s="13">
        <f t="shared" si="38"/>
        <v>27</v>
      </c>
      <c r="C639" s="14">
        <f t="shared" si="39"/>
        <v>11</v>
      </c>
      <c r="D639" s="14">
        <v>14.3</v>
      </c>
      <c r="E639" s="16">
        <v>213.4</v>
      </c>
      <c r="F639" s="84">
        <f>LB!$K$19*Reporte!D639+LB!$L$19</f>
        <v>281.604136998846</v>
      </c>
      <c r="G639" s="15">
        <f t="shared" si="40"/>
        <v>68.204136998845996</v>
      </c>
      <c r="H639" s="85">
        <f t="shared" si="41"/>
        <v>0.24219863289552984</v>
      </c>
      <c r="I639" s="3"/>
    </row>
    <row r="640" spans="2:9" x14ac:dyDescent="0.3">
      <c r="B640" s="13">
        <f t="shared" si="38"/>
        <v>27</v>
      </c>
      <c r="C640" s="14">
        <f t="shared" si="39"/>
        <v>12</v>
      </c>
      <c r="D640" s="14">
        <v>16.600000000000001</v>
      </c>
      <c r="E640" s="16">
        <v>238.4</v>
      </c>
      <c r="F640" s="84">
        <f>LB!$K$19*Reporte!D640+LB!$L$19</f>
        <v>311.46784133873302</v>
      </c>
      <c r="G640" s="15">
        <f t="shared" si="40"/>
        <v>73.067841338733018</v>
      </c>
      <c r="H640" s="85">
        <f t="shared" si="41"/>
        <v>0.23459192777230889</v>
      </c>
      <c r="I640" s="3"/>
    </row>
    <row r="641" spans="2:9" x14ac:dyDescent="0.3">
      <c r="B641" s="13">
        <f t="shared" si="38"/>
        <v>27</v>
      </c>
      <c r="C641" s="14">
        <f t="shared" si="39"/>
        <v>13</v>
      </c>
      <c r="D641" s="14">
        <v>15.6</v>
      </c>
      <c r="E641" s="16">
        <v>224</v>
      </c>
      <c r="F641" s="84">
        <f>LB!$K$19*Reporte!D641+LB!$L$19</f>
        <v>298.48362206052127</v>
      </c>
      <c r="G641" s="15">
        <f t="shared" si="40"/>
        <v>74.48362206052127</v>
      </c>
      <c r="H641" s="85">
        <f t="shared" si="41"/>
        <v>0.24954006369374193</v>
      </c>
      <c r="I641" s="3"/>
    </row>
    <row r="642" spans="2:9" x14ac:dyDescent="0.3">
      <c r="B642" s="13">
        <f t="shared" si="38"/>
        <v>27</v>
      </c>
      <c r="C642" s="14">
        <f t="shared" si="39"/>
        <v>14</v>
      </c>
      <c r="D642" s="14">
        <v>14.7</v>
      </c>
      <c r="E642" s="16">
        <v>214.5</v>
      </c>
      <c r="F642" s="84">
        <f>LB!$K$19*Reporte!D642+LB!$L$19</f>
        <v>286.79782471013073</v>
      </c>
      <c r="G642" s="15">
        <f t="shared" si="40"/>
        <v>72.297824710130726</v>
      </c>
      <c r="H642" s="85">
        <f t="shared" si="41"/>
        <v>0.25208637751420471</v>
      </c>
      <c r="I642" s="3"/>
    </row>
    <row r="643" spans="2:9" x14ac:dyDescent="0.3">
      <c r="B643" s="13">
        <f t="shared" si="38"/>
        <v>27</v>
      </c>
      <c r="C643" s="14">
        <f t="shared" si="39"/>
        <v>15</v>
      </c>
      <c r="D643" s="14">
        <v>15.9</v>
      </c>
      <c r="E643" s="16">
        <v>238.8</v>
      </c>
      <c r="F643" s="84">
        <f>LB!$K$19*Reporte!D643+LB!$L$19</f>
        <v>302.37888784398478</v>
      </c>
      <c r="G643" s="15">
        <f t="shared" si="40"/>
        <v>63.578887843984774</v>
      </c>
      <c r="H643" s="85">
        <f t="shared" si="41"/>
        <v>0.21026232452045029</v>
      </c>
      <c r="I643" s="3"/>
    </row>
    <row r="644" spans="2:9" x14ac:dyDescent="0.3">
      <c r="B644" s="13">
        <f t="shared" si="38"/>
        <v>27</v>
      </c>
      <c r="C644" s="14">
        <f t="shared" si="39"/>
        <v>16</v>
      </c>
      <c r="D644" s="14">
        <v>13.1</v>
      </c>
      <c r="E644" s="16">
        <v>207.2</v>
      </c>
      <c r="F644" s="84">
        <f>LB!$K$19*Reporte!D644+LB!$L$19</f>
        <v>266.02307386499194</v>
      </c>
      <c r="G644" s="15">
        <f t="shared" si="40"/>
        <v>58.823073864991954</v>
      </c>
      <c r="H644" s="85">
        <f t="shared" si="41"/>
        <v>0.2211201946145655</v>
      </c>
      <c r="I644" s="3"/>
    </row>
    <row r="645" spans="2:9" x14ac:dyDescent="0.3">
      <c r="B645" s="13">
        <f t="shared" si="38"/>
        <v>27</v>
      </c>
      <c r="C645" s="14">
        <f t="shared" si="39"/>
        <v>17</v>
      </c>
      <c r="D645" s="14">
        <v>13.5</v>
      </c>
      <c r="E645" s="16">
        <v>204</v>
      </c>
      <c r="F645" s="84">
        <f>LB!$K$19*Reporte!D645+LB!$L$19</f>
        <v>271.21676157627667</v>
      </c>
      <c r="G645" s="15">
        <f t="shared" si="40"/>
        <v>67.216761576276667</v>
      </c>
      <c r="H645" s="85">
        <f t="shared" si="41"/>
        <v>0.2478340984001931</v>
      </c>
      <c r="I645" s="3"/>
    </row>
    <row r="646" spans="2:9" x14ac:dyDescent="0.3">
      <c r="B646" s="13">
        <f t="shared" ref="B646:B709" si="42">INT((ROW(642:642)-1)/24)+1</f>
        <v>27</v>
      </c>
      <c r="C646" s="14">
        <f t="shared" ref="C646:C709" si="43">MOD(ROW(642:642)-1,24)+1</f>
        <v>18</v>
      </c>
      <c r="D646" s="14">
        <v>14.9</v>
      </c>
      <c r="E646" s="16">
        <v>217.2</v>
      </c>
      <c r="F646" s="84">
        <f>LB!$K$19*Reporte!D646+LB!$L$19</f>
        <v>289.39466856577303</v>
      </c>
      <c r="G646" s="15">
        <f t="shared" ref="G646:G709" si="44">F646-E646</f>
        <v>72.194668565773043</v>
      </c>
      <c r="H646" s="85">
        <f t="shared" ref="H646:H709" si="45">G646/F646</f>
        <v>0.24946785966571733</v>
      </c>
      <c r="I646" s="3"/>
    </row>
    <row r="647" spans="2:9" x14ac:dyDescent="0.3">
      <c r="B647" s="13">
        <f t="shared" si="42"/>
        <v>27</v>
      </c>
      <c r="C647" s="14">
        <f t="shared" si="43"/>
        <v>19</v>
      </c>
      <c r="D647" s="14">
        <v>16.100000000000001</v>
      </c>
      <c r="E647" s="16">
        <v>233.3</v>
      </c>
      <c r="F647" s="84">
        <f>LB!$K$19*Reporte!D647+LB!$L$19</f>
        <v>304.97573169962715</v>
      </c>
      <c r="G647" s="15">
        <f t="shared" si="44"/>
        <v>71.675731699627136</v>
      </c>
      <c r="H647" s="85">
        <f t="shared" si="45"/>
        <v>0.23502109922051467</v>
      </c>
      <c r="I647" s="3"/>
    </row>
    <row r="648" spans="2:9" x14ac:dyDescent="0.3">
      <c r="B648" s="13">
        <f t="shared" si="42"/>
        <v>27</v>
      </c>
      <c r="C648" s="14">
        <f t="shared" si="43"/>
        <v>20</v>
      </c>
      <c r="D648" s="14">
        <v>15.5</v>
      </c>
      <c r="E648" s="16">
        <v>229.6</v>
      </c>
      <c r="F648" s="84">
        <f>LB!$K$19*Reporte!D648+LB!$L$19</f>
        <v>297.18520013270006</v>
      </c>
      <c r="G648" s="15">
        <f t="shared" si="44"/>
        <v>67.585200132700066</v>
      </c>
      <c r="H648" s="85">
        <f t="shared" si="45"/>
        <v>0.2274177856182667</v>
      </c>
      <c r="I648" s="3"/>
    </row>
    <row r="649" spans="2:9" x14ac:dyDescent="0.3">
      <c r="B649" s="13">
        <f t="shared" si="42"/>
        <v>27</v>
      </c>
      <c r="C649" s="14">
        <f t="shared" si="43"/>
        <v>21</v>
      </c>
      <c r="D649" s="14">
        <v>14.9</v>
      </c>
      <c r="E649" s="16">
        <v>218.1</v>
      </c>
      <c r="F649" s="84">
        <f>LB!$K$19*Reporte!D649+LB!$L$19</f>
        <v>289.39466856577303</v>
      </c>
      <c r="G649" s="15">
        <f t="shared" si="44"/>
        <v>71.294668565773037</v>
      </c>
      <c r="H649" s="85">
        <f t="shared" si="45"/>
        <v>0.24635791985770231</v>
      </c>
      <c r="I649" s="3"/>
    </row>
    <row r="650" spans="2:9" x14ac:dyDescent="0.3">
      <c r="B650" s="13">
        <f t="shared" si="42"/>
        <v>27</v>
      </c>
      <c r="C650" s="14">
        <f t="shared" si="43"/>
        <v>22</v>
      </c>
      <c r="D650" s="14">
        <v>15.3</v>
      </c>
      <c r="E650" s="16">
        <v>226.9</v>
      </c>
      <c r="F650" s="84">
        <f>LB!$K$19*Reporte!D650+LB!$L$19</f>
        <v>294.58835627705776</v>
      </c>
      <c r="G650" s="15">
        <f t="shared" si="44"/>
        <v>67.68835627705775</v>
      </c>
      <c r="H650" s="85">
        <f t="shared" si="45"/>
        <v>0.22977268053798244</v>
      </c>
      <c r="I650" s="3"/>
    </row>
    <row r="651" spans="2:9" x14ac:dyDescent="0.3">
      <c r="B651" s="13">
        <f t="shared" si="42"/>
        <v>27</v>
      </c>
      <c r="C651" s="14">
        <f t="shared" si="43"/>
        <v>23</v>
      </c>
      <c r="D651" s="14">
        <v>15.2</v>
      </c>
      <c r="E651" s="16">
        <v>230.8</v>
      </c>
      <c r="F651" s="84">
        <f>LB!$K$19*Reporte!D651+LB!$L$19</f>
        <v>293.28993434923655</v>
      </c>
      <c r="G651" s="15">
        <f t="shared" si="44"/>
        <v>62.489934349236535</v>
      </c>
      <c r="H651" s="85">
        <f t="shared" si="45"/>
        <v>0.21306539035474131</v>
      </c>
      <c r="I651" s="3"/>
    </row>
    <row r="652" spans="2:9" x14ac:dyDescent="0.3">
      <c r="B652" s="13">
        <f t="shared" si="42"/>
        <v>27</v>
      </c>
      <c r="C652" s="14">
        <f t="shared" si="43"/>
        <v>24</v>
      </c>
      <c r="D652" s="14">
        <v>15.2</v>
      </c>
      <c r="E652" s="16">
        <v>222.8</v>
      </c>
      <c r="F652" s="84">
        <f>LB!$K$19*Reporte!D652+LB!$L$19</f>
        <v>293.28993434923655</v>
      </c>
      <c r="G652" s="15">
        <f t="shared" si="44"/>
        <v>70.489934349236535</v>
      </c>
      <c r="H652" s="85">
        <f t="shared" si="45"/>
        <v>0.24034215325405703</v>
      </c>
      <c r="I652" s="3"/>
    </row>
    <row r="653" spans="2:9" x14ac:dyDescent="0.3">
      <c r="B653" s="13">
        <f t="shared" si="42"/>
        <v>28</v>
      </c>
      <c r="C653" s="14">
        <f t="shared" si="43"/>
        <v>1</v>
      </c>
      <c r="D653" s="14">
        <v>15.1</v>
      </c>
      <c r="E653" s="16">
        <v>218.3</v>
      </c>
      <c r="F653" s="84">
        <f>LB!$K$19*Reporte!D653+LB!$L$19</f>
        <v>291.99151242141539</v>
      </c>
      <c r="G653" s="15">
        <f t="shared" si="44"/>
        <v>73.691512421415382</v>
      </c>
      <c r="H653" s="85">
        <f t="shared" si="45"/>
        <v>0.25237552903613325</v>
      </c>
      <c r="I653" s="3"/>
    </row>
    <row r="654" spans="2:9" x14ac:dyDescent="0.3">
      <c r="B654" s="13">
        <f t="shared" si="42"/>
        <v>28</v>
      </c>
      <c r="C654" s="14">
        <f t="shared" si="43"/>
        <v>2</v>
      </c>
      <c r="D654" s="14">
        <v>12.7</v>
      </c>
      <c r="E654" s="16">
        <v>209.7</v>
      </c>
      <c r="F654" s="84">
        <f>LB!$K$19*Reporte!D654+LB!$L$19</f>
        <v>260.82938615370722</v>
      </c>
      <c r="G654" s="15">
        <f t="shared" si="44"/>
        <v>51.12938615370723</v>
      </c>
      <c r="H654" s="85">
        <f t="shared" si="45"/>
        <v>0.19602617215675458</v>
      </c>
      <c r="I654" s="3"/>
    </row>
    <row r="655" spans="2:9" x14ac:dyDescent="0.3">
      <c r="B655" s="13">
        <f t="shared" si="42"/>
        <v>28</v>
      </c>
      <c r="C655" s="14">
        <f t="shared" si="43"/>
        <v>3</v>
      </c>
      <c r="D655" s="14">
        <v>15.7</v>
      </c>
      <c r="E655" s="16">
        <v>233.6</v>
      </c>
      <c r="F655" s="84">
        <f>LB!$K$19*Reporte!D655+LB!$L$19</f>
        <v>299.78204398834248</v>
      </c>
      <c r="G655" s="15">
        <f t="shared" si="44"/>
        <v>66.182043988342485</v>
      </c>
      <c r="H655" s="85">
        <f t="shared" si="45"/>
        <v>0.22076720509289771</v>
      </c>
      <c r="I655" s="3"/>
    </row>
    <row r="656" spans="2:9" x14ac:dyDescent="0.3">
      <c r="B656" s="13">
        <f t="shared" si="42"/>
        <v>28</v>
      </c>
      <c r="C656" s="14">
        <f t="shared" si="43"/>
        <v>4</v>
      </c>
      <c r="D656" s="14">
        <v>14</v>
      </c>
      <c r="E656" s="16">
        <v>206.9</v>
      </c>
      <c r="F656" s="84">
        <f>LB!$K$19*Reporte!D656+LB!$L$19</f>
        <v>277.70887121538249</v>
      </c>
      <c r="G656" s="15">
        <f t="shared" si="44"/>
        <v>70.808871215382482</v>
      </c>
      <c r="H656" s="85">
        <f t="shared" si="45"/>
        <v>0.25497518644431527</v>
      </c>
      <c r="I656" s="3"/>
    </row>
    <row r="657" spans="2:9" x14ac:dyDescent="0.3">
      <c r="B657" s="13">
        <f t="shared" si="42"/>
        <v>28</v>
      </c>
      <c r="C657" s="14">
        <f t="shared" si="43"/>
        <v>5</v>
      </c>
      <c r="D657" s="14">
        <v>14.7</v>
      </c>
      <c r="E657" s="16">
        <v>228.1</v>
      </c>
      <c r="F657" s="84">
        <f>LB!$K$19*Reporte!D657+LB!$L$19</f>
        <v>286.79782471013073</v>
      </c>
      <c r="G657" s="15">
        <f t="shared" si="44"/>
        <v>58.697824710130732</v>
      </c>
      <c r="H657" s="85">
        <f t="shared" si="45"/>
        <v>0.20466621310484895</v>
      </c>
      <c r="I657" s="3"/>
    </row>
    <row r="658" spans="2:9" x14ac:dyDescent="0.3">
      <c r="B658" s="13">
        <f t="shared" si="42"/>
        <v>28</v>
      </c>
      <c r="C658" s="14">
        <f t="shared" si="43"/>
        <v>6</v>
      </c>
      <c r="D658" s="14">
        <v>13.6</v>
      </c>
      <c r="E658" s="16">
        <v>209.2</v>
      </c>
      <c r="F658" s="84">
        <f>LB!$K$19*Reporte!D658+LB!$L$19</f>
        <v>272.51518350409782</v>
      </c>
      <c r="G658" s="15">
        <f t="shared" si="44"/>
        <v>63.315183504097831</v>
      </c>
      <c r="H658" s="85">
        <f t="shared" si="45"/>
        <v>0.23233635164825875</v>
      </c>
      <c r="I658" s="3"/>
    </row>
    <row r="659" spans="2:9" x14ac:dyDescent="0.3">
      <c r="B659" s="13">
        <f t="shared" si="42"/>
        <v>28</v>
      </c>
      <c r="C659" s="14">
        <f t="shared" si="43"/>
        <v>7</v>
      </c>
      <c r="D659" s="14">
        <v>15.7</v>
      </c>
      <c r="E659" s="16">
        <v>230</v>
      </c>
      <c r="F659" s="84">
        <f>LB!$K$19*Reporte!D659+LB!$L$19</f>
        <v>299.78204398834248</v>
      </c>
      <c r="G659" s="15">
        <f t="shared" si="44"/>
        <v>69.78204398834248</v>
      </c>
      <c r="H659" s="85">
        <f t="shared" si="45"/>
        <v>0.23277592967194549</v>
      </c>
      <c r="I659" s="3"/>
    </row>
    <row r="660" spans="2:9" x14ac:dyDescent="0.3">
      <c r="B660" s="13">
        <f t="shared" si="42"/>
        <v>28</v>
      </c>
      <c r="C660" s="14">
        <f t="shared" si="43"/>
        <v>8</v>
      </c>
      <c r="D660" s="14">
        <v>14</v>
      </c>
      <c r="E660" s="16">
        <v>216.2</v>
      </c>
      <c r="F660" s="84">
        <f>LB!$K$19*Reporte!D660+LB!$L$19</f>
        <v>277.70887121538249</v>
      </c>
      <c r="G660" s="15">
        <f t="shared" si="44"/>
        <v>61.508871215382499</v>
      </c>
      <c r="H660" s="85">
        <f t="shared" si="45"/>
        <v>0.22148687921344112</v>
      </c>
      <c r="I660" s="3"/>
    </row>
    <row r="661" spans="2:9" x14ac:dyDescent="0.3">
      <c r="B661" s="13">
        <f t="shared" si="42"/>
        <v>28</v>
      </c>
      <c r="C661" s="14">
        <f t="shared" si="43"/>
        <v>9</v>
      </c>
      <c r="D661" s="14">
        <v>14.2</v>
      </c>
      <c r="E661" s="16">
        <v>214.4</v>
      </c>
      <c r="F661" s="84">
        <f>LB!$K$19*Reporte!D661+LB!$L$19</f>
        <v>280.30571507102485</v>
      </c>
      <c r="G661" s="15">
        <f t="shared" si="44"/>
        <v>65.905715071024844</v>
      </c>
      <c r="H661" s="85">
        <f t="shared" si="45"/>
        <v>0.235120839595887</v>
      </c>
      <c r="I661" s="3"/>
    </row>
    <row r="662" spans="2:9" x14ac:dyDescent="0.3">
      <c r="B662" s="13">
        <f t="shared" si="42"/>
        <v>28</v>
      </c>
      <c r="C662" s="14">
        <f t="shared" si="43"/>
        <v>10</v>
      </c>
      <c r="D662" s="14">
        <v>14.2</v>
      </c>
      <c r="E662" s="16">
        <v>217.6</v>
      </c>
      <c r="F662" s="84">
        <f>LB!$K$19*Reporte!D662+LB!$L$19</f>
        <v>280.30571507102485</v>
      </c>
      <c r="G662" s="15">
        <f t="shared" si="44"/>
        <v>62.705715071024855</v>
      </c>
      <c r="H662" s="85">
        <f t="shared" si="45"/>
        <v>0.22370473272418387</v>
      </c>
      <c r="I662" s="3"/>
    </row>
    <row r="663" spans="2:9" x14ac:dyDescent="0.3">
      <c r="B663" s="13">
        <f t="shared" si="42"/>
        <v>28</v>
      </c>
      <c r="C663" s="14">
        <f t="shared" si="43"/>
        <v>11</v>
      </c>
      <c r="D663" s="14">
        <v>13.6</v>
      </c>
      <c r="E663" s="16">
        <v>198.4</v>
      </c>
      <c r="F663" s="84">
        <f>LB!$K$19*Reporte!D663+LB!$L$19</f>
        <v>272.51518350409782</v>
      </c>
      <c r="G663" s="15">
        <f t="shared" si="44"/>
        <v>74.115183504097814</v>
      </c>
      <c r="H663" s="85">
        <f t="shared" si="45"/>
        <v>0.27196717097043271</v>
      </c>
      <c r="I663" s="3"/>
    </row>
    <row r="664" spans="2:9" x14ac:dyDescent="0.3">
      <c r="B664" s="13">
        <f t="shared" si="42"/>
        <v>28</v>
      </c>
      <c r="C664" s="14">
        <f t="shared" si="43"/>
        <v>12</v>
      </c>
      <c r="D664" s="14">
        <v>14</v>
      </c>
      <c r="E664" s="16">
        <v>212.1</v>
      </c>
      <c r="F664" s="84">
        <f>LB!$K$19*Reporte!D664+LB!$L$19</f>
        <v>277.70887121538249</v>
      </c>
      <c r="G664" s="15">
        <f t="shared" si="44"/>
        <v>65.608871215382493</v>
      </c>
      <c r="H664" s="85">
        <f t="shared" si="45"/>
        <v>0.23625054154103081</v>
      </c>
      <c r="I664" s="3"/>
    </row>
    <row r="665" spans="2:9" x14ac:dyDescent="0.3">
      <c r="B665" s="13">
        <f t="shared" si="42"/>
        <v>28</v>
      </c>
      <c r="C665" s="14">
        <f t="shared" si="43"/>
        <v>13</v>
      </c>
      <c r="D665" s="14">
        <v>13.2</v>
      </c>
      <c r="E665" s="16">
        <v>199.8</v>
      </c>
      <c r="F665" s="84">
        <f>LB!$K$19*Reporte!D665+LB!$L$19</f>
        <v>267.32149579281315</v>
      </c>
      <c r="G665" s="15">
        <f t="shared" si="44"/>
        <v>67.521495792813141</v>
      </c>
      <c r="H665" s="85">
        <f t="shared" si="45"/>
        <v>0.25258535828763096</v>
      </c>
      <c r="I665" s="3"/>
    </row>
    <row r="666" spans="2:9" x14ac:dyDescent="0.3">
      <c r="B666" s="13">
        <f t="shared" si="42"/>
        <v>28</v>
      </c>
      <c r="C666" s="14">
        <f t="shared" si="43"/>
        <v>14</v>
      </c>
      <c r="D666" s="14">
        <v>15.6</v>
      </c>
      <c r="E666" s="16">
        <v>227</v>
      </c>
      <c r="F666" s="84">
        <f>LB!$K$19*Reporte!D666+LB!$L$19</f>
        <v>298.48362206052127</v>
      </c>
      <c r="G666" s="15">
        <f t="shared" si="44"/>
        <v>71.48362206052127</v>
      </c>
      <c r="H666" s="85">
        <f t="shared" si="45"/>
        <v>0.23948926097535453</v>
      </c>
      <c r="I666" s="3"/>
    </row>
    <row r="667" spans="2:9" x14ac:dyDescent="0.3">
      <c r="B667" s="13">
        <f t="shared" si="42"/>
        <v>28</v>
      </c>
      <c r="C667" s="14">
        <f t="shared" si="43"/>
        <v>15</v>
      </c>
      <c r="D667" s="14">
        <v>14.4</v>
      </c>
      <c r="E667" s="16">
        <v>212.1</v>
      </c>
      <c r="F667" s="84">
        <f>LB!$K$19*Reporte!D667+LB!$L$19</f>
        <v>282.90255892666721</v>
      </c>
      <c r="G667" s="15">
        <f t="shared" si="44"/>
        <v>70.802558926667217</v>
      </c>
      <c r="H667" s="85">
        <f t="shared" si="45"/>
        <v>0.25027189289235219</v>
      </c>
      <c r="I667" s="3"/>
    </row>
    <row r="668" spans="2:9" x14ac:dyDescent="0.3">
      <c r="B668" s="13">
        <f t="shared" si="42"/>
        <v>28</v>
      </c>
      <c r="C668" s="14">
        <f t="shared" si="43"/>
        <v>16</v>
      </c>
      <c r="D668" s="14">
        <v>13.3</v>
      </c>
      <c r="E668" s="16">
        <v>210</v>
      </c>
      <c r="F668" s="84">
        <f>LB!$K$19*Reporte!D668+LB!$L$19</f>
        <v>268.61991772063431</v>
      </c>
      <c r="G668" s="15">
        <f t="shared" si="44"/>
        <v>58.619917720634305</v>
      </c>
      <c r="H668" s="85">
        <f t="shared" si="45"/>
        <v>0.21822625149338046</v>
      </c>
      <c r="I668" s="3"/>
    </row>
    <row r="669" spans="2:9" x14ac:dyDescent="0.3">
      <c r="B669" s="13">
        <f t="shared" si="42"/>
        <v>28</v>
      </c>
      <c r="C669" s="14">
        <f t="shared" si="43"/>
        <v>17</v>
      </c>
      <c r="D669" s="14">
        <v>15.4</v>
      </c>
      <c r="E669" s="16">
        <v>231.6</v>
      </c>
      <c r="F669" s="84">
        <f>LB!$K$19*Reporte!D669+LB!$L$19</f>
        <v>295.88677820487896</v>
      </c>
      <c r="G669" s="15">
        <f t="shared" si="44"/>
        <v>64.286778204878971</v>
      </c>
      <c r="H669" s="85">
        <f t="shared" si="45"/>
        <v>0.21726816789483339</v>
      </c>
      <c r="I669" s="3"/>
    </row>
    <row r="670" spans="2:9" x14ac:dyDescent="0.3">
      <c r="B670" s="13">
        <f t="shared" si="42"/>
        <v>28</v>
      </c>
      <c r="C670" s="14">
        <f t="shared" si="43"/>
        <v>18</v>
      </c>
      <c r="D670" s="14">
        <v>16.399999999999999</v>
      </c>
      <c r="E670" s="16">
        <v>234.4</v>
      </c>
      <c r="F670" s="84">
        <f>LB!$K$19*Reporte!D670+LB!$L$19</f>
        <v>308.8709974830906</v>
      </c>
      <c r="G670" s="15">
        <f t="shared" si="44"/>
        <v>74.470997483090599</v>
      </c>
      <c r="H670" s="85">
        <f t="shared" si="45"/>
        <v>0.24110712268207563</v>
      </c>
      <c r="I670" s="3"/>
    </row>
    <row r="671" spans="2:9" x14ac:dyDescent="0.3">
      <c r="B671" s="13">
        <f t="shared" si="42"/>
        <v>28</v>
      </c>
      <c r="C671" s="14">
        <f t="shared" si="43"/>
        <v>19</v>
      </c>
      <c r="D671" s="14">
        <v>15</v>
      </c>
      <c r="E671" s="16">
        <v>227.9</v>
      </c>
      <c r="F671" s="84">
        <f>LB!$K$19*Reporte!D671+LB!$L$19</f>
        <v>290.69309049359424</v>
      </c>
      <c r="G671" s="15">
        <f t="shared" si="44"/>
        <v>62.793090493594235</v>
      </c>
      <c r="H671" s="85">
        <f t="shared" si="45"/>
        <v>0.21601163752111252</v>
      </c>
      <c r="I671" s="3"/>
    </row>
    <row r="672" spans="2:9" x14ac:dyDescent="0.3">
      <c r="B672" s="13">
        <f t="shared" si="42"/>
        <v>28</v>
      </c>
      <c r="C672" s="14">
        <f t="shared" si="43"/>
        <v>20</v>
      </c>
      <c r="D672" s="14">
        <v>14.7</v>
      </c>
      <c r="E672" s="16">
        <v>219</v>
      </c>
      <c r="F672" s="84">
        <f>LB!$K$19*Reporte!D672+LB!$L$19</f>
        <v>286.79782471013073</v>
      </c>
      <c r="G672" s="15">
        <f t="shared" si="44"/>
        <v>67.797824710130726</v>
      </c>
      <c r="H672" s="85">
        <f t="shared" si="45"/>
        <v>0.23639588193757965</v>
      </c>
      <c r="I672" s="3"/>
    </row>
    <row r="673" spans="2:9" x14ac:dyDescent="0.3">
      <c r="B673" s="13">
        <f t="shared" si="42"/>
        <v>28</v>
      </c>
      <c r="C673" s="14">
        <f t="shared" si="43"/>
        <v>21</v>
      </c>
      <c r="D673" s="14">
        <v>13.5</v>
      </c>
      <c r="E673" s="16">
        <v>212.3</v>
      </c>
      <c r="F673" s="84">
        <f>LB!$K$19*Reporte!D673+LB!$L$19</f>
        <v>271.21676157627667</v>
      </c>
      <c r="G673" s="15">
        <f t="shared" si="44"/>
        <v>58.916761576276656</v>
      </c>
      <c r="H673" s="85">
        <f t="shared" si="45"/>
        <v>0.21723127005078915</v>
      </c>
      <c r="I673" s="3"/>
    </row>
    <row r="674" spans="2:9" x14ac:dyDescent="0.3">
      <c r="B674" s="13">
        <f t="shared" si="42"/>
        <v>28</v>
      </c>
      <c r="C674" s="14">
        <f t="shared" si="43"/>
        <v>22</v>
      </c>
      <c r="D674" s="14">
        <v>14.3</v>
      </c>
      <c r="E674" s="16">
        <v>219.5</v>
      </c>
      <c r="F674" s="84">
        <f>LB!$K$19*Reporte!D674+LB!$L$19</f>
        <v>281.604136998846</v>
      </c>
      <c r="G674" s="15">
        <f t="shared" si="44"/>
        <v>62.104136998846002</v>
      </c>
      <c r="H674" s="85">
        <f t="shared" si="45"/>
        <v>0.22053701930913217</v>
      </c>
      <c r="I674" s="3"/>
    </row>
    <row r="675" spans="2:9" x14ac:dyDescent="0.3">
      <c r="B675" s="13">
        <f t="shared" si="42"/>
        <v>28</v>
      </c>
      <c r="C675" s="14">
        <f t="shared" si="43"/>
        <v>23</v>
      </c>
      <c r="D675" s="14">
        <v>13.1</v>
      </c>
      <c r="E675" s="16">
        <v>199.3</v>
      </c>
      <c r="F675" s="84">
        <f>LB!$K$19*Reporte!D675+LB!$L$19</f>
        <v>266.02307386499194</v>
      </c>
      <c r="G675" s="15">
        <f t="shared" si="44"/>
        <v>66.723073864991932</v>
      </c>
      <c r="H675" s="85">
        <f t="shared" si="45"/>
        <v>0.25081686673109505</v>
      </c>
      <c r="I675" s="3"/>
    </row>
    <row r="676" spans="2:9" x14ac:dyDescent="0.3">
      <c r="B676" s="13">
        <f t="shared" si="42"/>
        <v>28</v>
      </c>
      <c r="C676" s="14">
        <f t="shared" si="43"/>
        <v>24</v>
      </c>
      <c r="D676" s="14">
        <v>16.100000000000001</v>
      </c>
      <c r="E676" s="16">
        <v>231.3</v>
      </c>
      <c r="F676" s="84">
        <f>LB!$K$19*Reporte!D676+LB!$L$19</f>
        <v>304.97573169962715</v>
      </c>
      <c r="G676" s="15">
        <f t="shared" si="44"/>
        <v>73.675731699627136</v>
      </c>
      <c r="H676" s="85">
        <f t="shared" si="45"/>
        <v>0.24157899806988875</v>
      </c>
      <c r="I676" s="3"/>
    </row>
    <row r="677" spans="2:9" x14ac:dyDescent="0.3">
      <c r="B677" s="13">
        <f t="shared" si="42"/>
        <v>29</v>
      </c>
      <c r="C677" s="14">
        <f t="shared" si="43"/>
        <v>1</v>
      </c>
      <c r="D677" s="14">
        <v>15.1</v>
      </c>
      <c r="E677" s="16">
        <v>232.9</v>
      </c>
      <c r="F677" s="84">
        <f>LB!$K$19*Reporte!D677+LB!$L$19</f>
        <v>291.99151242141539</v>
      </c>
      <c r="G677" s="15">
        <f t="shared" si="44"/>
        <v>59.091512421415388</v>
      </c>
      <c r="H677" s="85">
        <f t="shared" si="45"/>
        <v>0.20237407564139001</v>
      </c>
      <c r="I677" s="3"/>
    </row>
    <row r="678" spans="2:9" x14ac:dyDescent="0.3">
      <c r="B678" s="13">
        <f t="shared" si="42"/>
        <v>29</v>
      </c>
      <c r="C678" s="14">
        <f t="shared" si="43"/>
        <v>2</v>
      </c>
      <c r="D678" s="14">
        <v>14.5</v>
      </c>
      <c r="E678" s="16">
        <v>216.9</v>
      </c>
      <c r="F678" s="84">
        <f>LB!$K$19*Reporte!D678+LB!$L$19</f>
        <v>284.20098085448836</v>
      </c>
      <c r="G678" s="15">
        <f t="shared" si="44"/>
        <v>67.300980854488358</v>
      </c>
      <c r="H678" s="85">
        <f t="shared" si="45"/>
        <v>0.23680770084655914</v>
      </c>
      <c r="I678" s="3"/>
    </row>
    <row r="679" spans="2:9" x14ac:dyDescent="0.3">
      <c r="B679" s="13">
        <f t="shared" si="42"/>
        <v>29</v>
      </c>
      <c r="C679" s="14">
        <f t="shared" si="43"/>
        <v>3</v>
      </c>
      <c r="D679" s="14">
        <v>16.5</v>
      </c>
      <c r="E679" s="16">
        <v>243.4</v>
      </c>
      <c r="F679" s="84">
        <f>LB!$K$19*Reporte!D679+LB!$L$19</f>
        <v>310.16941941091181</v>
      </c>
      <c r="G679" s="15">
        <f t="shared" si="44"/>
        <v>66.769419410911809</v>
      </c>
      <c r="H679" s="85">
        <f t="shared" si="45"/>
        <v>0.2152675771122872</v>
      </c>
      <c r="I679" s="3"/>
    </row>
    <row r="680" spans="2:9" x14ac:dyDescent="0.3">
      <c r="B680" s="13">
        <f t="shared" si="42"/>
        <v>29</v>
      </c>
      <c r="C680" s="14">
        <f t="shared" si="43"/>
        <v>4</v>
      </c>
      <c r="D680" s="14">
        <v>14.5</v>
      </c>
      <c r="E680" s="16">
        <v>222</v>
      </c>
      <c r="F680" s="84">
        <f>LB!$K$19*Reporte!D680+LB!$L$19</f>
        <v>284.20098085448836</v>
      </c>
      <c r="G680" s="15">
        <f t="shared" si="44"/>
        <v>62.200980854488364</v>
      </c>
      <c r="H680" s="85">
        <f t="shared" si="45"/>
        <v>0.21886265370187244</v>
      </c>
      <c r="I680" s="3"/>
    </row>
    <row r="681" spans="2:9" x14ac:dyDescent="0.3">
      <c r="B681" s="13">
        <f t="shared" si="42"/>
        <v>29</v>
      </c>
      <c r="C681" s="14">
        <f t="shared" si="43"/>
        <v>5</v>
      </c>
      <c r="D681" s="14">
        <v>14.6</v>
      </c>
      <c r="E681" s="16">
        <v>212.3</v>
      </c>
      <c r="F681" s="84">
        <f>LB!$K$19*Reporte!D681+LB!$L$19</f>
        <v>285.49940278230952</v>
      </c>
      <c r="G681" s="15">
        <f t="shared" si="44"/>
        <v>73.199402782309505</v>
      </c>
      <c r="H681" s="85">
        <f t="shared" si="45"/>
        <v>0.25639073871591711</v>
      </c>
      <c r="I681" s="3"/>
    </row>
    <row r="682" spans="2:9" x14ac:dyDescent="0.3">
      <c r="B682" s="13">
        <f t="shared" si="42"/>
        <v>29</v>
      </c>
      <c r="C682" s="14">
        <f t="shared" si="43"/>
        <v>6</v>
      </c>
      <c r="D682" s="14">
        <v>14.2</v>
      </c>
      <c r="E682" s="16">
        <v>216.3</v>
      </c>
      <c r="F682" s="84">
        <f>LB!$K$19*Reporte!D682+LB!$L$19</f>
        <v>280.30571507102485</v>
      </c>
      <c r="G682" s="15">
        <f t="shared" si="44"/>
        <v>64.005715071024838</v>
      </c>
      <c r="H682" s="85">
        <f t="shared" si="45"/>
        <v>0.22834252614081324</v>
      </c>
      <c r="I682" s="3"/>
    </row>
    <row r="683" spans="2:9" x14ac:dyDescent="0.3">
      <c r="B683" s="13">
        <f t="shared" si="42"/>
        <v>29</v>
      </c>
      <c r="C683" s="14">
        <f t="shared" si="43"/>
        <v>7</v>
      </c>
      <c r="D683" s="14">
        <v>14.6</v>
      </c>
      <c r="E683" s="16">
        <v>219</v>
      </c>
      <c r="F683" s="84">
        <f>LB!$K$19*Reporte!D683+LB!$L$19</f>
        <v>285.49940278230952</v>
      </c>
      <c r="G683" s="15">
        <f t="shared" si="44"/>
        <v>66.499402782309517</v>
      </c>
      <c r="H683" s="85">
        <f t="shared" si="45"/>
        <v>0.23292308892503938</v>
      </c>
      <c r="I683" s="3"/>
    </row>
    <row r="684" spans="2:9" x14ac:dyDescent="0.3">
      <c r="B684" s="13">
        <f t="shared" si="42"/>
        <v>29</v>
      </c>
      <c r="C684" s="14">
        <f t="shared" si="43"/>
        <v>8</v>
      </c>
      <c r="D684" s="14">
        <v>14.6</v>
      </c>
      <c r="E684" s="16">
        <v>222.4</v>
      </c>
      <c r="F684" s="84">
        <f>LB!$K$19*Reporte!D684+LB!$L$19</f>
        <v>285.49940278230952</v>
      </c>
      <c r="G684" s="15">
        <f t="shared" si="44"/>
        <v>63.099402782309511</v>
      </c>
      <c r="H684" s="85">
        <f t="shared" si="45"/>
        <v>0.22101413231474318</v>
      </c>
      <c r="I684" s="3"/>
    </row>
    <row r="685" spans="2:9" x14ac:dyDescent="0.3">
      <c r="B685" s="13">
        <f t="shared" si="42"/>
        <v>29</v>
      </c>
      <c r="C685" s="14">
        <f t="shared" si="43"/>
        <v>9</v>
      </c>
      <c r="D685" s="14">
        <v>15.6</v>
      </c>
      <c r="E685" s="16">
        <v>227.9</v>
      </c>
      <c r="F685" s="84">
        <f>LB!$K$19*Reporte!D685+LB!$L$19</f>
        <v>298.48362206052127</v>
      </c>
      <c r="G685" s="15">
        <f t="shared" si="44"/>
        <v>70.583622060521265</v>
      </c>
      <c r="H685" s="85">
        <f t="shared" si="45"/>
        <v>0.23647402015983832</v>
      </c>
      <c r="I685" s="3"/>
    </row>
    <row r="686" spans="2:9" x14ac:dyDescent="0.3">
      <c r="B686" s="13">
        <f t="shared" si="42"/>
        <v>29</v>
      </c>
      <c r="C686" s="14">
        <f t="shared" si="43"/>
        <v>10</v>
      </c>
      <c r="D686" s="14">
        <v>13.4</v>
      </c>
      <c r="E686" s="16">
        <v>204.8</v>
      </c>
      <c r="F686" s="84">
        <f>LB!$K$19*Reporte!D686+LB!$L$19</f>
        <v>269.91833964845546</v>
      </c>
      <c r="G686" s="15">
        <f t="shared" si="44"/>
        <v>65.118339648455446</v>
      </c>
      <c r="H686" s="85">
        <f t="shared" si="45"/>
        <v>0.24125200137666181</v>
      </c>
      <c r="I686" s="3"/>
    </row>
    <row r="687" spans="2:9" x14ac:dyDescent="0.3">
      <c r="B687" s="13">
        <f t="shared" si="42"/>
        <v>29</v>
      </c>
      <c r="C687" s="14">
        <f t="shared" si="43"/>
        <v>11</v>
      </c>
      <c r="D687" s="14">
        <v>14.6</v>
      </c>
      <c r="E687" s="16">
        <v>221.2</v>
      </c>
      <c r="F687" s="84">
        <f>LB!$K$19*Reporte!D687+LB!$L$19</f>
        <v>285.49940278230952</v>
      </c>
      <c r="G687" s="15">
        <f t="shared" si="44"/>
        <v>64.299402782309528</v>
      </c>
      <c r="H687" s="85">
        <f t="shared" si="45"/>
        <v>0.22521729347131836</v>
      </c>
      <c r="I687" s="3"/>
    </row>
    <row r="688" spans="2:9" x14ac:dyDescent="0.3">
      <c r="B688" s="13">
        <f t="shared" si="42"/>
        <v>29</v>
      </c>
      <c r="C688" s="14">
        <f t="shared" si="43"/>
        <v>12</v>
      </c>
      <c r="D688" s="14">
        <v>15.4</v>
      </c>
      <c r="E688" s="16">
        <v>230.1</v>
      </c>
      <c r="F688" s="84">
        <f>LB!$K$19*Reporte!D688+LB!$L$19</f>
        <v>295.88677820487896</v>
      </c>
      <c r="G688" s="15">
        <f t="shared" si="44"/>
        <v>65.786778204878971</v>
      </c>
      <c r="H688" s="85">
        <f t="shared" si="45"/>
        <v>0.22233767457945233</v>
      </c>
      <c r="I688" s="3"/>
    </row>
    <row r="689" spans="2:9" x14ac:dyDescent="0.3">
      <c r="B689" s="13">
        <f t="shared" si="42"/>
        <v>29</v>
      </c>
      <c r="C689" s="14">
        <f t="shared" si="43"/>
        <v>13</v>
      </c>
      <c r="D689" s="14">
        <v>15.9</v>
      </c>
      <c r="E689" s="16">
        <v>237.9</v>
      </c>
      <c r="F689" s="84">
        <f>LB!$K$19*Reporte!D689+LB!$L$19</f>
        <v>302.37888784398478</v>
      </c>
      <c r="G689" s="15">
        <f t="shared" si="44"/>
        <v>64.478887843984779</v>
      </c>
      <c r="H689" s="85">
        <f t="shared" si="45"/>
        <v>0.21323872279487074</v>
      </c>
      <c r="I689" s="3"/>
    </row>
    <row r="690" spans="2:9" x14ac:dyDescent="0.3">
      <c r="B690" s="13">
        <f t="shared" si="42"/>
        <v>29</v>
      </c>
      <c r="C690" s="14">
        <f t="shared" si="43"/>
        <v>14</v>
      </c>
      <c r="D690" s="14">
        <v>15.5</v>
      </c>
      <c r="E690" s="16">
        <v>222.7</v>
      </c>
      <c r="F690" s="84">
        <f>LB!$K$19*Reporte!D690+LB!$L$19</f>
        <v>297.18520013270006</v>
      </c>
      <c r="G690" s="15">
        <f t="shared" si="44"/>
        <v>74.485200132700072</v>
      </c>
      <c r="H690" s="85">
        <f t="shared" si="45"/>
        <v>0.25063563091109753</v>
      </c>
      <c r="I690" s="3"/>
    </row>
    <row r="691" spans="2:9" x14ac:dyDescent="0.3">
      <c r="B691" s="13">
        <f t="shared" si="42"/>
        <v>29</v>
      </c>
      <c r="C691" s="14">
        <f t="shared" si="43"/>
        <v>15</v>
      </c>
      <c r="D691" s="14">
        <v>17</v>
      </c>
      <c r="E691" s="16">
        <v>248.3</v>
      </c>
      <c r="F691" s="84">
        <f>LB!$K$19*Reporte!D691+LB!$L$19</f>
        <v>316.66152905001769</v>
      </c>
      <c r="G691" s="15">
        <f t="shared" si="44"/>
        <v>68.36152905001768</v>
      </c>
      <c r="H691" s="85">
        <f t="shared" si="45"/>
        <v>0.21588201527069542</v>
      </c>
      <c r="I691" s="3"/>
    </row>
    <row r="692" spans="2:9" x14ac:dyDescent="0.3">
      <c r="B692" s="13">
        <f t="shared" si="42"/>
        <v>29</v>
      </c>
      <c r="C692" s="14">
        <f t="shared" si="43"/>
        <v>16</v>
      </c>
      <c r="D692" s="14">
        <v>18.399999999999999</v>
      </c>
      <c r="E692" s="16">
        <v>270.5</v>
      </c>
      <c r="F692" s="84">
        <f>LB!$K$19*Reporte!D692+LB!$L$19</f>
        <v>334.83943603951411</v>
      </c>
      <c r="G692" s="15">
        <f t="shared" si="44"/>
        <v>64.339436039514112</v>
      </c>
      <c r="H692" s="85">
        <f t="shared" si="45"/>
        <v>0.19215011469533555</v>
      </c>
      <c r="I692" s="3"/>
    </row>
    <row r="693" spans="2:9" x14ac:dyDescent="0.3">
      <c r="B693" s="13">
        <f t="shared" si="42"/>
        <v>29</v>
      </c>
      <c r="C693" s="14">
        <f t="shared" si="43"/>
        <v>17</v>
      </c>
      <c r="D693" s="14">
        <v>14.4</v>
      </c>
      <c r="E693" s="16">
        <v>218.4</v>
      </c>
      <c r="F693" s="84">
        <f>LB!$K$19*Reporte!D693+LB!$L$19</f>
        <v>282.90255892666721</v>
      </c>
      <c r="G693" s="15">
        <f t="shared" si="44"/>
        <v>64.502558926667206</v>
      </c>
      <c r="H693" s="85">
        <f t="shared" si="45"/>
        <v>0.22800274119608541</v>
      </c>
      <c r="I693" s="3"/>
    </row>
    <row r="694" spans="2:9" x14ac:dyDescent="0.3">
      <c r="B694" s="13">
        <f t="shared" si="42"/>
        <v>29</v>
      </c>
      <c r="C694" s="14">
        <f t="shared" si="43"/>
        <v>18</v>
      </c>
      <c r="D694" s="14">
        <v>17.5</v>
      </c>
      <c r="E694" s="16">
        <v>257.7</v>
      </c>
      <c r="F694" s="84">
        <f>LB!$K$19*Reporte!D694+LB!$L$19</f>
        <v>323.15363868912357</v>
      </c>
      <c r="G694" s="15">
        <f t="shared" si="44"/>
        <v>65.453638689123579</v>
      </c>
      <c r="H694" s="85">
        <f t="shared" si="45"/>
        <v>0.20254650065101235</v>
      </c>
      <c r="I694" s="3"/>
    </row>
    <row r="695" spans="2:9" x14ac:dyDescent="0.3">
      <c r="B695" s="13">
        <f t="shared" si="42"/>
        <v>29</v>
      </c>
      <c r="C695" s="14">
        <f t="shared" si="43"/>
        <v>19</v>
      </c>
      <c r="D695" s="14">
        <v>16.2</v>
      </c>
      <c r="E695" s="16">
        <v>242</v>
      </c>
      <c r="F695" s="84">
        <f>LB!$K$19*Reporte!D695+LB!$L$19</f>
        <v>306.2741536274483</v>
      </c>
      <c r="G695" s="15">
        <f t="shared" si="44"/>
        <v>64.2741536274483</v>
      </c>
      <c r="H695" s="85">
        <f t="shared" si="45"/>
        <v>0.20985823604831944</v>
      </c>
      <c r="I695" s="3"/>
    </row>
    <row r="696" spans="2:9" x14ac:dyDescent="0.3">
      <c r="B696" s="13">
        <f t="shared" si="42"/>
        <v>29</v>
      </c>
      <c r="C696" s="14">
        <f t="shared" si="43"/>
        <v>20</v>
      </c>
      <c r="D696" s="14">
        <v>15.5</v>
      </c>
      <c r="E696" s="16">
        <v>238.5</v>
      </c>
      <c r="F696" s="84">
        <f>LB!$K$19*Reporte!D696+LB!$L$19</f>
        <v>297.18520013270006</v>
      </c>
      <c r="G696" s="15">
        <f t="shared" si="44"/>
        <v>58.685200132700061</v>
      </c>
      <c r="H696" s="85">
        <f t="shared" si="45"/>
        <v>0.1974701300956298</v>
      </c>
      <c r="I696" s="3"/>
    </row>
    <row r="697" spans="2:9" x14ac:dyDescent="0.3">
      <c r="B697" s="13">
        <f t="shared" si="42"/>
        <v>29</v>
      </c>
      <c r="C697" s="14">
        <f t="shared" si="43"/>
        <v>21</v>
      </c>
      <c r="D697" s="14">
        <v>14.6</v>
      </c>
      <c r="E697" s="16">
        <v>217.1</v>
      </c>
      <c r="F697" s="84">
        <f>LB!$K$19*Reporte!D697+LB!$L$19</f>
        <v>285.49940278230952</v>
      </c>
      <c r="G697" s="15">
        <f t="shared" si="44"/>
        <v>68.399402782309522</v>
      </c>
      <c r="H697" s="85">
        <f t="shared" si="45"/>
        <v>0.23957809408961669</v>
      </c>
      <c r="I697" s="3"/>
    </row>
    <row r="698" spans="2:9" x14ac:dyDescent="0.3">
      <c r="B698" s="13">
        <f t="shared" si="42"/>
        <v>29</v>
      </c>
      <c r="C698" s="14">
        <f t="shared" si="43"/>
        <v>22</v>
      </c>
      <c r="D698" s="14">
        <v>14.8</v>
      </c>
      <c r="E698" s="16">
        <v>227.1</v>
      </c>
      <c r="F698" s="84">
        <f>LB!$K$19*Reporte!D698+LB!$L$19</f>
        <v>288.09624663795194</v>
      </c>
      <c r="G698" s="15">
        <f t="shared" si="44"/>
        <v>60.996246637951941</v>
      </c>
      <c r="H698" s="85">
        <f t="shared" si="45"/>
        <v>0.21172176781117666</v>
      </c>
      <c r="I698" s="3"/>
    </row>
    <row r="699" spans="2:9" x14ac:dyDescent="0.3">
      <c r="B699" s="13">
        <f t="shared" si="42"/>
        <v>29</v>
      </c>
      <c r="C699" s="14">
        <f t="shared" si="43"/>
        <v>23</v>
      </c>
      <c r="D699" s="14">
        <v>15.6</v>
      </c>
      <c r="E699" s="16">
        <v>222.4</v>
      </c>
      <c r="F699" s="84">
        <f>LB!$K$19*Reporte!D699+LB!$L$19</f>
        <v>298.48362206052127</v>
      </c>
      <c r="G699" s="15">
        <f t="shared" si="44"/>
        <v>76.083622060521265</v>
      </c>
      <c r="H699" s="85">
        <f t="shared" si="45"/>
        <v>0.25490049181021518</v>
      </c>
      <c r="I699" s="3"/>
    </row>
    <row r="700" spans="2:9" x14ac:dyDescent="0.3">
      <c r="B700" s="13">
        <f t="shared" si="42"/>
        <v>29</v>
      </c>
      <c r="C700" s="14">
        <f t="shared" si="43"/>
        <v>24</v>
      </c>
      <c r="D700" s="14">
        <v>15.3</v>
      </c>
      <c r="E700" s="16">
        <v>225.1</v>
      </c>
      <c r="F700" s="84">
        <f>LB!$K$19*Reporte!D700+LB!$L$19</f>
        <v>294.58835627705776</v>
      </c>
      <c r="G700" s="15">
        <f t="shared" si="44"/>
        <v>69.488356277057761</v>
      </c>
      <c r="H700" s="85">
        <f t="shared" si="45"/>
        <v>0.23588290167077947</v>
      </c>
      <c r="I700" s="3"/>
    </row>
    <row r="701" spans="2:9" x14ac:dyDescent="0.3">
      <c r="B701" s="13">
        <f t="shared" si="42"/>
        <v>30</v>
      </c>
      <c r="C701" s="14">
        <f t="shared" si="43"/>
        <v>1</v>
      </c>
      <c r="D701" s="14">
        <v>15.4</v>
      </c>
      <c r="E701" s="16">
        <v>230.4</v>
      </c>
      <c r="F701" s="84">
        <f>LB!$K$19*Reporte!D701+LB!$L$19</f>
        <v>295.88677820487896</v>
      </c>
      <c r="G701" s="15">
        <f t="shared" si="44"/>
        <v>65.486778204878959</v>
      </c>
      <c r="H701" s="85">
        <f t="shared" si="45"/>
        <v>0.2213237732425285</v>
      </c>
      <c r="I701" s="3"/>
    </row>
    <row r="702" spans="2:9" x14ac:dyDescent="0.3">
      <c r="B702" s="13">
        <f t="shared" si="42"/>
        <v>30</v>
      </c>
      <c r="C702" s="14">
        <f t="shared" si="43"/>
        <v>2</v>
      </c>
      <c r="D702" s="14">
        <v>15.4</v>
      </c>
      <c r="E702" s="16">
        <v>229.1</v>
      </c>
      <c r="F702" s="84">
        <f>LB!$K$19*Reporte!D702+LB!$L$19</f>
        <v>295.88677820487896</v>
      </c>
      <c r="G702" s="15">
        <f t="shared" si="44"/>
        <v>66.786778204878971</v>
      </c>
      <c r="H702" s="85">
        <f t="shared" si="45"/>
        <v>0.22571734570253163</v>
      </c>
      <c r="I702" s="3"/>
    </row>
    <row r="703" spans="2:9" x14ac:dyDescent="0.3">
      <c r="B703" s="13">
        <f t="shared" si="42"/>
        <v>30</v>
      </c>
      <c r="C703" s="14">
        <f t="shared" si="43"/>
        <v>3</v>
      </c>
      <c r="D703" s="14">
        <v>14.4</v>
      </c>
      <c r="E703" s="16">
        <v>214.3</v>
      </c>
      <c r="F703" s="84">
        <f>LB!$K$19*Reporte!D703+LB!$L$19</f>
        <v>282.90255892666721</v>
      </c>
      <c r="G703" s="15">
        <f t="shared" si="44"/>
        <v>68.6025589266672</v>
      </c>
      <c r="H703" s="85">
        <f t="shared" si="45"/>
        <v>0.24249536372857647</v>
      </c>
      <c r="I703" s="3"/>
    </row>
    <row r="704" spans="2:9" x14ac:dyDescent="0.3">
      <c r="B704" s="13">
        <f t="shared" si="42"/>
        <v>30</v>
      </c>
      <c r="C704" s="14">
        <f t="shared" si="43"/>
        <v>4</v>
      </c>
      <c r="D704" s="14">
        <v>12.7</v>
      </c>
      <c r="E704" s="16">
        <v>199.8</v>
      </c>
      <c r="F704" s="84">
        <f>LB!$K$19*Reporte!D704+LB!$L$19</f>
        <v>260.82938615370722</v>
      </c>
      <c r="G704" s="15">
        <f t="shared" si="44"/>
        <v>61.029386153707208</v>
      </c>
      <c r="H704" s="85">
        <f t="shared" si="45"/>
        <v>0.2339820181064356</v>
      </c>
      <c r="I704" s="3"/>
    </row>
    <row r="705" spans="2:9" x14ac:dyDescent="0.3">
      <c r="B705" s="13">
        <f t="shared" si="42"/>
        <v>30</v>
      </c>
      <c r="C705" s="14">
        <f t="shared" si="43"/>
        <v>5</v>
      </c>
      <c r="D705" s="14">
        <v>15.1</v>
      </c>
      <c r="E705" s="16">
        <v>228.8</v>
      </c>
      <c r="F705" s="84">
        <f>LB!$K$19*Reporte!D705+LB!$L$19</f>
        <v>291.99151242141539</v>
      </c>
      <c r="G705" s="15">
        <f t="shared" si="44"/>
        <v>63.191512421415382</v>
      </c>
      <c r="H705" s="85">
        <f t="shared" si="45"/>
        <v>0.21641557967690009</v>
      </c>
      <c r="I705" s="3"/>
    </row>
    <row r="706" spans="2:9" x14ac:dyDescent="0.3">
      <c r="B706" s="13">
        <f t="shared" si="42"/>
        <v>30</v>
      </c>
      <c r="C706" s="14">
        <f t="shared" si="43"/>
        <v>6</v>
      </c>
      <c r="D706" s="14">
        <v>14.2</v>
      </c>
      <c r="E706" s="16">
        <v>211.6</v>
      </c>
      <c r="F706" s="84">
        <f>LB!$K$19*Reporte!D706+LB!$L$19</f>
        <v>280.30571507102485</v>
      </c>
      <c r="G706" s="15">
        <f t="shared" si="44"/>
        <v>68.705715071024855</v>
      </c>
      <c r="H706" s="85">
        <f t="shared" si="45"/>
        <v>0.24510993310862733</v>
      </c>
      <c r="I706" s="3"/>
    </row>
    <row r="707" spans="2:9" x14ac:dyDescent="0.3">
      <c r="B707" s="13">
        <f t="shared" si="42"/>
        <v>30</v>
      </c>
      <c r="C707" s="14">
        <f t="shared" si="43"/>
        <v>7</v>
      </c>
      <c r="D707" s="14">
        <v>14.1</v>
      </c>
      <c r="E707" s="16">
        <v>211.8</v>
      </c>
      <c r="F707" s="84">
        <f>LB!$K$19*Reporte!D707+LB!$L$19</f>
        <v>279.0072931432037</v>
      </c>
      <c r="G707" s="15">
        <f t="shared" si="44"/>
        <v>67.207293143203685</v>
      </c>
      <c r="H707" s="85">
        <f t="shared" si="45"/>
        <v>0.24088005867541523</v>
      </c>
      <c r="I707" s="3"/>
    </row>
    <row r="708" spans="2:9" x14ac:dyDescent="0.3">
      <c r="B708" s="13">
        <f t="shared" si="42"/>
        <v>30</v>
      </c>
      <c r="C708" s="14">
        <f t="shared" si="43"/>
        <v>8</v>
      </c>
      <c r="D708" s="14">
        <v>15.3</v>
      </c>
      <c r="E708" s="16">
        <v>220.2</v>
      </c>
      <c r="F708" s="84">
        <f>LB!$K$19*Reporte!D708+LB!$L$19</f>
        <v>294.58835627705776</v>
      </c>
      <c r="G708" s="15">
        <f t="shared" si="44"/>
        <v>74.388356277057767</v>
      </c>
      <c r="H708" s="85">
        <f t="shared" si="45"/>
        <v>0.25251628142117122</v>
      </c>
      <c r="I708" s="3"/>
    </row>
    <row r="709" spans="2:9" x14ac:dyDescent="0.3">
      <c r="B709" s="13">
        <f t="shared" si="42"/>
        <v>30</v>
      </c>
      <c r="C709" s="14">
        <f t="shared" si="43"/>
        <v>9</v>
      </c>
      <c r="D709" s="14">
        <v>13.5</v>
      </c>
      <c r="E709" s="16">
        <v>211</v>
      </c>
      <c r="F709" s="84">
        <f>LB!$K$19*Reporte!D709+LB!$L$19</f>
        <v>271.21676157627667</v>
      </c>
      <c r="G709" s="15">
        <f t="shared" si="44"/>
        <v>60.216761576276667</v>
      </c>
      <c r="H709" s="85">
        <f t="shared" si="45"/>
        <v>0.22202448412961151</v>
      </c>
      <c r="I709" s="3"/>
    </row>
    <row r="710" spans="2:9" x14ac:dyDescent="0.3">
      <c r="B710" s="13">
        <f t="shared" ref="B710:B748" si="46">INT((ROW(706:706)-1)/24)+1</f>
        <v>30</v>
      </c>
      <c r="C710" s="14">
        <f t="shared" ref="C710:C748" si="47">MOD(ROW(706:706)-1,24)+1</f>
        <v>10</v>
      </c>
      <c r="D710" s="14">
        <v>12.7</v>
      </c>
      <c r="E710" s="16">
        <v>197.4</v>
      </c>
      <c r="F710" s="84">
        <f>LB!$K$19*Reporte!D710+LB!$L$19</f>
        <v>260.82938615370722</v>
      </c>
      <c r="G710" s="15">
        <f t="shared" ref="G710:G748" si="48">F710-E710</f>
        <v>63.429386153707213</v>
      </c>
      <c r="H710" s="85">
        <f t="shared" ref="H710:H748" si="49">G710/F710</f>
        <v>0.24318343530635833</v>
      </c>
      <c r="I710" s="3"/>
    </row>
    <row r="711" spans="2:9" x14ac:dyDescent="0.3">
      <c r="B711" s="13">
        <f t="shared" si="46"/>
        <v>30</v>
      </c>
      <c r="C711" s="14">
        <f t="shared" si="47"/>
        <v>11</v>
      </c>
      <c r="D711" s="14">
        <v>12.6</v>
      </c>
      <c r="E711" s="16">
        <v>195.2</v>
      </c>
      <c r="F711" s="84">
        <f>LB!$K$19*Reporte!D711+LB!$L$19</f>
        <v>259.53096422588607</v>
      </c>
      <c r="G711" s="15">
        <f t="shared" si="48"/>
        <v>64.330964225886078</v>
      </c>
      <c r="H711" s="85">
        <f t="shared" si="49"/>
        <v>0.24787394605406238</v>
      </c>
      <c r="I711" s="3"/>
    </row>
    <row r="712" spans="2:9" x14ac:dyDescent="0.3">
      <c r="B712" s="13">
        <f t="shared" si="46"/>
        <v>30</v>
      </c>
      <c r="C712" s="14">
        <f t="shared" si="47"/>
        <v>12</v>
      </c>
      <c r="D712" s="14">
        <v>13</v>
      </c>
      <c r="E712" s="16">
        <v>203.5</v>
      </c>
      <c r="F712" s="84">
        <f>LB!$K$19*Reporte!D712+LB!$L$19</f>
        <v>264.72465193717073</v>
      </c>
      <c r="G712" s="15">
        <f t="shared" si="48"/>
        <v>61.224651937170734</v>
      </c>
      <c r="H712" s="85">
        <f t="shared" si="49"/>
        <v>0.23127673032771304</v>
      </c>
      <c r="I712" s="3"/>
    </row>
    <row r="713" spans="2:9" x14ac:dyDescent="0.3">
      <c r="B713" s="13">
        <f t="shared" si="46"/>
        <v>30</v>
      </c>
      <c r="C713" s="14">
        <f t="shared" si="47"/>
        <v>13</v>
      </c>
      <c r="D713" s="14">
        <v>13.4</v>
      </c>
      <c r="E713" s="16">
        <v>209.9</v>
      </c>
      <c r="F713" s="84">
        <f>LB!$K$19*Reporte!D713+LB!$L$19</f>
        <v>269.91833964845546</v>
      </c>
      <c r="G713" s="15">
        <f t="shared" si="48"/>
        <v>60.018339648455452</v>
      </c>
      <c r="H713" s="85">
        <f t="shared" si="49"/>
        <v>0.22235739789531894</v>
      </c>
      <c r="I713" s="3"/>
    </row>
    <row r="714" spans="2:9" x14ac:dyDescent="0.3">
      <c r="B714" s="13">
        <f t="shared" si="46"/>
        <v>30</v>
      </c>
      <c r="C714" s="14">
        <f t="shared" si="47"/>
        <v>14</v>
      </c>
      <c r="D714" s="14">
        <v>15.8</v>
      </c>
      <c r="E714" s="16">
        <v>228.9</v>
      </c>
      <c r="F714" s="84">
        <f>LB!$K$19*Reporte!D714+LB!$L$19</f>
        <v>301.08046591616363</v>
      </c>
      <c r="G714" s="15">
        <f t="shared" si="48"/>
        <v>72.180465916163627</v>
      </c>
      <c r="H714" s="85">
        <f t="shared" si="49"/>
        <v>0.23973812348311696</v>
      </c>
      <c r="I714" s="3"/>
    </row>
    <row r="715" spans="2:9" x14ac:dyDescent="0.3">
      <c r="B715" s="13">
        <f t="shared" si="46"/>
        <v>30</v>
      </c>
      <c r="C715" s="14">
        <f t="shared" si="47"/>
        <v>15</v>
      </c>
      <c r="D715" s="14">
        <v>13.9</v>
      </c>
      <c r="E715" s="16">
        <v>213.5</v>
      </c>
      <c r="F715" s="84">
        <f>LB!$K$19*Reporte!D715+LB!$L$19</f>
        <v>276.41044928756133</v>
      </c>
      <c r="G715" s="15">
        <f t="shared" si="48"/>
        <v>62.910449287561335</v>
      </c>
      <c r="H715" s="85">
        <f t="shared" si="49"/>
        <v>0.22759794157460728</v>
      </c>
      <c r="I715" s="3"/>
    </row>
    <row r="716" spans="2:9" x14ac:dyDescent="0.3">
      <c r="B716" s="13">
        <f t="shared" si="46"/>
        <v>30</v>
      </c>
      <c r="C716" s="14">
        <f t="shared" si="47"/>
        <v>16</v>
      </c>
      <c r="D716" s="14">
        <v>14.8</v>
      </c>
      <c r="E716" s="16">
        <v>226.6</v>
      </c>
      <c r="F716" s="84">
        <f>LB!$K$19*Reporte!D716+LB!$L$19</f>
        <v>288.09624663795194</v>
      </c>
      <c r="G716" s="15">
        <f t="shared" si="48"/>
        <v>61.496246637951941</v>
      </c>
      <c r="H716" s="85">
        <f t="shared" si="49"/>
        <v>0.21345729892563906</v>
      </c>
      <c r="I716" s="3"/>
    </row>
    <row r="717" spans="2:9" x14ac:dyDescent="0.3">
      <c r="B717" s="13">
        <f t="shared" si="46"/>
        <v>30</v>
      </c>
      <c r="C717" s="14">
        <f t="shared" si="47"/>
        <v>17</v>
      </c>
      <c r="D717" s="14">
        <v>15.7</v>
      </c>
      <c r="E717" s="16">
        <v>229</v>
      </c>
      <c r="F717" s="84">
        <f>LB!$K$19*Reporte!D717+LB!$L$19</f>
        <v>299.78204398834248</v>
      </c>
      <c r="G717" s="15">
        <f t="shared" si="48"/>
        <v>70.78204398834248</v>
      </c>
      <c r="H717" s="85">
        <f t="shared" si="49"/>
        <v>0.23611168649945877</v>
      </c>
      <c r="I717" s="3"/>
    </row>
    <row r="718" spans="2:9" x14ac:dyDescent="0.3">
      <c r="B718" s="13">
        <f t="shared" si="46"/>
        <v>30</v>
      </c>
      <c r="C718" s="14">
        <f t="shared" si="47"/>
        <v>18</v>
      </c>
      <c r="D718" s="14">
        <v>14.3</v>
      </c>
      <c r="E718" s="16">
        <v>215.1</v>
      </c>
      <c r="F718" s="84">
        <f>LB!$K$19*Reporte!D718+LB!$L$19</f>
        <v>281.604136998846</v>
      </c>
      <c r="G718" s="15">
        <f t="shared" si="48"/>
        <v>66.504136998846008</v>
      </c>
      <c r="H718" s="85">
        <f t="shared" si="49"/>
        <v>0.23616178976489446</v>
      </c>
      <c r="I718" s="3"/>
    </row>
    <row r="719" spans="2:9" x14ac:dyDescent="0.3">
      <c r="B719" s="13">
        <f t="shared" si="46"/>
        <v>30</v>
      </c>
      <c r="C719" s="14">
        <f t="shared" si="47"/>
        <v>19</v>
      </c>
      <c r="D719" s="14">
        <v>14.7</v>
      </c>
      <c r="E719" s="16">
        <v>220.6</v>
      </c>
      <c r="F719" s="84">
        <f>LB!$K$19*Reporte!D719+LB!$L$19</f>
        <v>286.79782471013073</v>
      </c>
      <c r="G719" s="15">
        <f t="shared" si="48"/>
        <v>66.197824710130732</v>
      </c>
      <c r="H719" s="85">
        <f t="shared" si="49"/>
        <v>0.23081703906589074</v>
      </c>
      <c r="I719" s="3"/>
    </row>
    <row r="720" spans="2:9" x14ac:dyDescent="0.3">
      <c r="B720" s="13">
        <f t="shared" si="46"/>
        <v>30</v>
      </c>
      <c r="C720" s="14">
        <f t="shared" si="47"/>
        <v>20</v>
      </c>
      <c r="D720" s="14">
        <v>15.2</v>
      </c>
      <c r="E720" s="16">
        <v>222.6</v>
      </c>
      <c r="F720" s="84">
        <f>LB!$K$19*Reporte!D720+LB!$L$19</f>
        <v>293.28993434923655</v>
      </c>
      <c r="G720" s="15">
        <f t="shared" si="48"/>
        <v>70.689934349236552</v>
      </c>
      <c r="H720" s="85">
        <f t="shared" si="49"/>
        <v>0.24102407232653997</v>
      </c>
      <c r="I720" s="3"/>
    </row>
    <row r="721" spans="2:9" x14ac:dyDescent="0.3">
      <c r="B721" s="13">
        <f t="shared" si="46"/>
        <v>30</v>
      </c>
      <c r="C721" s="14">
        <f t="shared" si="47"/>
        <v>21</v>
      </c>
      <c r="D721" s="14">
        <v>13.1</v>
      </c>
      <c r="E721" s="16">
        <v>203.3</v>
      </c>
      <c r="F721" s="84">
        <f>LB!$K$19*Reporte!D721+LB!$L$19</f>
        <v>266.02307386499194</v>
      </c>
      <c r="G721" s="15">
        <f t="shared" si="48"/>
        <v>62.723073864991932</v>
      </c>
      <c r="H721" s="85">
        <f t="shared" si="49"/>
        <v>0.23578057705183952</v>
      </c>
      <c r="I721" s="3"/>
    </row>
    <row r="722" spans="2:9" x14ac:dyDescent="0.3">
      <c r="B722" s="13">
        <f t="shared" si="46"/>
        <v>30</v>
      </c>
      <c r="C722" s="14">
        <f t="shared" si="47"/>
        <v>22</v>
      </c>
      <c r="D722" s="14">
        <v>14.8</v>
      </c>
      <c r="E722" s="16">
        <v>232.1</v>
      </c>
      <c r="F722" s="84">
        <f>LB!$K$19*Reporte!D722+LB!$L$19</f>
        <v>288.09624663795194</v>
      </c>
      <c r="G722" s="15">
        <f t="shared" si="48"/>
        <v>55.996246637951941</v>
      </c>
      <c r="H722" s="85">
        <f t="shared" si="49"/>
        <v>0.19436645666655261</v>
      </c>
      <c r="I722" s="3"/>
    </row>
    <row r="723" spans="2:9" x14ac:dyDescent="0.3">
      <c r="B723" s="13">
        <f t="shared" si="46"/>
        <v>30</v>
      </c>
      <c r="C723" s="14">
        <f t="shared" si="47"/>
        <v>23</v>
      </c>
      <c r="D723" s="14">
        <v>14.1</v>
      </c>
      <c r="E723" s="16">
        <v>209</v>
      </c>
      <c r="F723" s="84">
        <f>LB!$K$19*Reporte!D723+LB!$L$19</f>
        <v>279.0072931432037</v>
      </c>
      <c r="G723" s="15">
        <f t="shared" si="48"/>
        <v>70.007293143203697</v>
      </c>
      <c r="H723" s="85">
        <f t="shared" si="49"/>
        <v>0.25091563863626909</v>
      </c>
      <c r="I723" s="3"/>
    </row>
    <row r="724" spans="2:9" x14ac:dyDescent="0.3">
      <c r="B724" s="13">
        <f t="shared" si="46"/>
        <v>30</v>
      </c>
      <c r="C724" s="14">
        <f t="shared" si="47"/>
        <v>24</v>
      </c>
      <c r="D724" s="14">
        <v>15.5</v>
      </c>
      <c r="E724" s="16">
        <v>228.5</v>
      </c>
      <c r="F724" s="84">
        <f>LB!$K$19*Reporte!D724+LB!$L$19</f>
        <v>297.18520013270006</v>
      </c>
      <c r="G724" s="15">
        <f t="shared" si="48"/>
        <v>68.685200132700061</v>
      </c>
      <c r="H724" s="85">
        <f t="shared" si="49"/>
        <v>0.23111918124465999</v>
      </c>
      <c r="I724" s="3"/>
    </row>
    <row r="725" spans="2:9" x14ac:dyDescent="0.3">
      <c r="B725" s="13">
        <f t="shared" si="46"/>
        <v>31</v>
      </c>
      <c r="C725" s="14">
        <f t="shared" si="47"/>
        <v>1</v>
      </c>
      <c r="D725" s="14">
        <v>14.9</v>
      </c>
      <c r="E725" s="16">
        <v>225.8</v>
      </c>
      <c r="F725" s="84">
        <f>LB!$K$19*Reporte!D725+LB!$L$19</f>
        <v>289.39466856577303</v>
      </c>
      <c r="G725" s="15">
        <f t="shared" si="48"/>
        <v>63.59466856577302</v>
      </c>
      <c r="H725" s="85">
        <f t="shared" si="49"/>
        <v>0.2197506570557963</v>
      </c>
      <c r="I725" s="3"/>
    </row>
    <row r="726" spans="2:9" x14ac:dyDescent="0.3">
      <c r="B726" s="13">
        <f t="shared" si="46"/>
        <v>31</v>
      </c>
      <c r="C726" s="14">
        <f t="shared" si="47"/>
        <v>2</v>
      </c>
      <c r="D726" s="14">
        <v>14.6</v>
      </c>
      <c r="E726" s="16">
        <v>219.8</v>
      </c>
      <c r="F726" s="84">
        <f>LB!$K$19*Reporte!D726+LB!$L$19</f>
        <v>285.49940278230952</v>
      </c>
      <c r="G726" s="15">
        <f t="shared" si="48"/>
        <v>65.699402782309505</v>
      </c>
      <c r="H726" s="85">
        <f t="shared" si="49"/>
        <v>0.2301209814873226</v>
      </c>
      <c r="I726" s="3"/>
    </row>
    <row r="727" spans="2:9" x14ac:dyDescent="0.3">
      <c r="B727" s="13">
        <f t="shared" si="46"/>
        <v>31</v>
      </c>
      <c r="C727" s="14">
        <f t="shared" si="47"/>
        <v>3</v>
      </c>
      <c r="D727" s="14">
        <v>15.4</v>
      </c>
      <c r="E727" s="16">
        <v>227.9</v>
      </c>
      <c r="F727" s="84">
        <f>LB!$K$19*Reporte!D727+LB!$L$19</f>
        <v>295.88677820487896</v>
      </c>
      <c r="G727" s="15">
        <f t="shared" si="48"/>
        <v>67.986778204878959</v>
      </c>
      <c r="H727" s="85">
        <f t="shared" si="49"/>
        <v>0.22977295105022677</v>
      </c>
      <c r="I727" s="3"/>
    </row>
    <row r="728" spans="2:9" x14ac:dyDescent="0.3">
      <c r="B728" s="13">
        <f t="shared" si="46"/>
        <v>31</v>
      </c>
      <c r="C728" s="14">
        <f t="shared" si="47"/>
        <v>4</v>
      </c>
      <c r="D728" s="14">
        <v>16.7</v>
      </c>
      <c r="E728" s="16">
        <v>239.5</v>
      </c>
      <c r="F728" s="84">
        <f>LB!$K$19*Reporte!D728+LB!$L$19</f>
        <v>312.76626326655418</v>
      </c>
      <c r="G728" s="15">
        <f t="shared" si="48"/>
        <v>73.266263266554176</v>
      </c>
      <c r="H728" s="85">
        <f t="shared" si="49"/>
        <v>0.23425244942135337</v>
      </c>
      <c r="I728" s="3"/>
    </row>
    <row r="729" spans="2:9" x14ac:dyDescent="0.3">
      <c r="B729" s="13">
        <f t="shared" si="46"/>
        <v>31</v>
      </c>
      <c r="C729" s="14">
        <f t="shared" si="47"/>
        <v>5</v>
      </c>
      <c r="D729" s="14">
        <v>13.8</v>
      </c>
      <c r="E729" s="16">
        <v>205.4</v>
      </c>
      <c r="F729" s="84">
        <f>LB!$K$19*Reporte!D729+LB!$L$19</f>
        <v>275.11202735974018</v>
      </c>
      <c r="G729" s="15">
        <f t="shared" si="48"/>
        <v>69.712027359740176</v>
      </c>
      <c r="H729" s="85">
        <f t="shared" si="49"/>
        <v>0.2533950552026713</v>
      </c>
      <c r="I729" s="3"/>
    </row>
    <row r="730" spans="2:9" x14ac:dyDescent="0.3">
      <c r="B730" s="13">
        <f t="shared" si="46"/>
        <v>31</v>
      </c>
      <c r="C730" s="14">
        <f t="shared" si="47"/>
        <v>6</v>
      </c>
      <c r="D730" s="14">
        <v>15.8</v>
      </c>
      <c r="E730" s="16">
        <v>227.7</v>
      </c>
      <c r="F730" s="84">
        <f>LB!$K$19*Reporte!D730+LB!$L$19</f>
        <v>301.08046591616363</v>
      </c>
      <c r="G730" s="15">
        <f t="shared" si="48"/>
        <v>73.380465916163644</v>
      </c>
      <c r="H730" s="85">
        <f t="shared" si="49"/>
        <v>0.24372376896944406</v>
      </c>
      <c r="I730" s="3"/>
    </row>
    <row r="731" spans="2:9" x14ac:dyDescent="0.3">
      <c r="B731" s="13">
        <f t="shared" si="46"/>
        <v>31</v>
      </c>
      <c r="C731" s="14">
        <f t="shared" si="47"/>
        <v>7</v>
      </c>
      <c r="D731" s="14">
        <v>15.6</v>
      </c>
      <c r="E731" s="16">
        <v>228.7</v>
      </c>
      <c r="F731" s="84">
        <f>LB!$K$19*Reporte!D731+LB!$L$19</f>
        <v>298.48362206052127</v>
      </c>
      <c r="G731" s="15">
        <f t="shared" si="48"/>
        <v>69.783622060521282</v>
      </c>
      <c r="H731" s="85">
        <f t="shared" si="49"/>
        <v>0.23379380610160172</v>
      </c>
      <c r="I731" s="3"/>
    </row>
    <row r="732" spans="2:9" x14ac:dyDescent="0.3">
      <c r="B732" s="13">
        <f t="shared" si="46"/>
        <v>31</v>
      </c>
      <c r="C732" s="14">
        <f t="shared" si="47"/>
        <v>8</v>
      </c>
      <c r="D732" s="14">
        <v>17</v>
      </c>
      <c r="E732" s="16">
        <v>246.3</v>
      </c>
      <c r="F732" s="84">
        <f>LB!$K$19*Reporte!D732+LB!$L$19</f>
        <v>316.66152905001769</v>
      </c>
      <c r="G732" s="15">
        <f t="shared" si="48"/>
        <v>70.36152905001768</v>
      </c>
      <c r="H732" s="85">
        <f t="shared" si="49"/>
        <v>0.22219790721374258</v>
      </c>
      <c r="I732" s="3"/>
    </row>
    <row r="733" spans="2:9" x14ac:dyDescent="0.3">
      <c r="B733" s="13">
        <f t="shared" si="46"/>
        <v>31</v>
      </c>
      <c r="C733" s="14">
        <f t="shared" si="47"/>
        <v>9</v>
      </c>
      <c r="D733" s="14">
        <v>13.9</v>
      </c>
      <c r="E733" s="16">
        <v>208.2</v>
      </c>
      <c r="F733" s="84">
        <f>LB!$K$19*Reporte!D733+LB!$L$19</f>
        <v>276.41044928756133</v>
      </c>
      <c r="G733" s="15">
        <f t="shared" si="48"/>
        <v>68.210449287561346</v>
      </c>
      <c r="H733" s="85">
        <f t="shared" si="49"/>
        <v>0.24677232522638523</v>
      </c>
      <c r="I733" s="3"/>
    </row>
    <row r="734" spans="2:9" x14ac:dyDescent="0.3">
      <c r="B734" s="13">
        <f t="shared" si="46"/>
        <v>31</v>
      </c>
      <c r="C734" s="14">
        <f t="shared" si="47"/>
        <v>10</v>
      </c>
      <c r="D734" s="14">
        <v>15.5</v>
      </c>
      <c r="E734" s="16">
        <v>225.3</v>
      </c>
      <c r="F734" s="84">
        <f>LB!$K$19*Reporte!D734+LB!$L$19</f>
        <v>297.18520013270006</v>
      </c>
      <c r="G734" s="15">
        <f t="shared" si="48"/>
        <v>71.885200132700049</v>
      </c>
      <c r="H734" s="85">
        <f t="shared" si="49"/>
        <v>0.24188687761234962</v>
      </c>
      <c r="I734" s="3"/>
    </row>
    <row r="735" spans="2:9" x14ac:dyDescent="0.3">
      <c r="B735" s="13">
        <f t="shared" si="46"/>
        <v>31</v>
      </c>
      <c r="C735" s="14">
        <f t="shared" si="47"/>
        <v>11</v>
      </c>
      <c r="D735" s="14">
        <v>14.4</v>
      </c>
      <c r="E735" s="16">
        <v>217.1</v>
      </c>
      <c r="F735" s="84">
        <f>LB!$K$19*Reporte!D735+LB!$L$19</f>
        <v>282.90255892666721</v>
      </c>
      <c r="G735" s="15">
        <f t="shared" si="48"/>
        <v>65.802558926667217</v>
      </c>
      <c r="H735" s="85">
        <f t="shared" si="49"/>
        <v>0.23259796297468019</v>
      </c>
      <c r="I735" s="3"/>
    </row>
    <row r="736" spans="2:9" x14ac:dyDescent="0.3">
      <c r="B736" s="13">
        <f t="shared" si="46"/>
        <v>31</v>
      </c>
      <c r="C736" s="14">
        <f t="shared" si="47"/>
        <v>12</v>
      </c>
      <c r="D736" s="14">
        <v>13.8</v>
      </c>
      <c r="E736" s="16">
        <v>212</v>
      </c>
      <c r="F736" s="84">
        <f>LB!$K$19*Reporte!D736+LB!$L$19</f>
        <v>275.11202735974018</v>
      </c>
      <c r="G736" s="15">
        <f t="shared" si="48"/>
        <v>63.112027359740182</v>
      </c>
      <c r="H736" s="85">
        <f t="shared" si="49"/>
        <v>0.22940482815465588</v>
      </c>
      <c r="I736" s="3"/>
    </row>
    <row r="737" spans="2:9" x14ac:dyDescent="0.3">
      <c r="B737" s="13">
        <f t="shared" si="46"/>
        <v>31</v>
      </c>
      <c r="C737" s="14">
        <f t="shared" si="47"/>
        <v>13</v>
      </c>
      <c r="D737" s="14">
        <v>15.3</v>
      </c>
      <c r="E737" s="16">
        <v>233.8</v>
      </c>
      <c r="F737" s="84">
        <f>LB!$K$19*Reporte!D737+LB!$L$19</f>
        <v>294.58835627705776</v>
      </c>
      <c r="G737" s="15">
        <f t="shared" si="48"/>
        <v>60.788356277057744</v>
      </c>
      <c r="H737" s="85">
        <f t="shared" si="49"/>
        <v>0.20635016619559407</v>
      </c>
      <c r="I737" s="3"/>
    </row>
    <row r="738" spans="2:9" x14ac:dyDescent="0.3">
      <c r="B738" s="13">
        <f t="shared" si="46"/>
        <v>31</v>
      </c>
      <c r="C738" s="14">
        <f t="shared" si="47"/>
        <v>14</v>
      </c>
      <c r="D738" s="14">
        <v>15.7</v>
      </c>
      <c r="E738" s="16">
        <v>231.7</v>
      </c>
      <c r="F738" s="84">
        <f>LB!$K$19*Reporte!D738+LB!$L$19</f>
        <v>299.78204398834248</v>
      </c>
      <c r="G738" s="15">
        <f t="shared" si="48"/>
        <v>68.082043988342491</v>
      </c>
      <c r="H738" s="85">
        <f t="shared" si="49"/>
        <v>0.22710514306517296</v>
      </c>
      <c r="I738" s="3"/>
    </row>
    <row r="739" spans="2:9" x14ac:dyDescent="0.3">
      <c r="B739" s="13">
        <f t="shared" si="46"/>
        <v>31</v>
      </c>
      <c r="C739" s="14">
        <f t="shared" si="47"/>
        <v>15</v>
      </c>
      <c r="D739" s="14">
        <v>15.9</v>
      </c>
      <c r="E739" s="16">
        <v>242</v>
      </c>
      <c r="F739" s="84">
        <f>LB!$K$19*Reporte!D739+LB!$L$19</f>
        <v>302.37888784398478</v>
      </c>
      <c r="G739" s="15">
        <f t="shared" si="48"/>
        <v>60.378887843984785</v>
      </c>
      <c r="H739" s="85">
        <f t="shared" si="49"/>
        <v>0.19967957510028886</v>
      </c>
      <c r="I739" s="3"/>
    </row>
    <row r="740" spans="2:9" x14ac:dyDescent="0.3">
      <c r="B740" s="13">
        <f t="shared" si="46"/>
        <v>31</v>
      </c>
      <c r="C740" s="14">
        <f t="shared" si="47"/>
        <v>16</v>
      </c>
      <c r="D740" s="14">
        <v>16.600000000000001</v>
      </c>
      <c r="E740" s="16">
        <v>239.4</v>
      </c>
      <c r="F740" s="84">
        <f>LB!$K$19*Reporte!D740+LB!$L$19</f>
        <v>311.46784133873302</v>
      </c>
      <c r="G740" s="15">
        <f t="shared" si="48"/>
        <v>72.067841338733018</v>
      </c>
      <c r="H740" s="85">
        <f t="shared" si="49"/>
        <v>0.23138132344249474</v>
      </c>
      <c r="I740" s="3"/>
    </row>
    <row r="741" spans="2:9" x14ac:dyDescent="0.3">
      <c r="B741" s="13">
        <f t="shared" si="46"/>
        <v>31</v>
      </c>
      <c r="C741" s="14">
        <f t="shared" si="47"/>
        <v>17</v>
      </c>
      <c r="D741" s="14">
        <v>16</v>
      </c>
      <c r="E741" s="16">
        <v>229.4</v>
      </c>
      <c r="F741" s="84">
        <f>LB!$K$19*Reporte!D741+LB!$L$19</f>
        <v>303.67730977180599</v>
      </c>
      <c r="G741" s="15">
        <f t="shared" si="48"/>
        <v>74.277309771805989</v>
      </c>
      <c r="H741" s="85">
        <f t="shared" si="49"/>
        <v>0.24459288653347402</v>
      </c>
      <c r="I741" s="3"/>
    </row>
    <row r="742" spans="2:9" x14ac:dyDescent="0.3">
      <c r="B742" s="13">
        <f t="shared" si="46"/>
        <v>31</v>
      </c>
      <c r="C742" s="14">
        <f t="shared" si="47"/>
        <v>18</v>
      </c>
      <c r="D742" s="14">
        <v>14.8</v>
      </c>
      <c r="E742" s="16">
        <v>223.4</v>
      </c>
      <c r="F742" s="84">
        <f>LB!$K$19*Reporte!D742+LB!$L$19</f>
        <v>288.09624663795194</v>
      </c>
      <c r="G742" s="15">
        <f t="shared" si="48"/>
        <v>64.69624663795193</v>
      </c>
      <c r="H742" s="85">
        <f t="shared" si="49"/>
        <v>0.2245646980581984</v>
      </c>
      <c r="I742" s="3"/>
    </row>
    <row r="743" spans="2:9" x14ac:dyDescent="0.3">
      <c r="B743" s="13">
        <f t="shared" si="46"/>
        <v>31</v>
      </c>
      <c r="C743" s="14">
        <f t="shared" si="47"/>
        <v>19</v>
      </c>
      <c r="D743" s="14">
        <v>14.4</v>
      </c>
      <c r="E743" s="16">
        <v>220.9</v>
      </c>
      <c r="F743" s="84">
        <f>LB!$K$19*Reporte!D743+LB!$L$19</f>
        <v>282.90255892666721</v>
      </c>
      <c r="G743" s="15">
        <f t="shared" si="48"/>
        <v>62.002558926667206</v>
      </c>
      <c r="H743" s="85">
        <f t="shared" si="49"/>
        <v>0.21916577623724939</v>
      </c>
      <c r="I743" s="3"/>
    </row>
    <row r="744" spans="2:9" x14ac:dyDescent="0.3">
      <c r="B744" s="13">
        <f t="shared" si="46"/>
        <v>31</v>
      </c>
      <c r="C744" s="14">
        <f t="shared" si="47"/>
        <v>20</v>
      </c>
      <c r="D744" s="14">
        <v>15.2</v>
      </c>
      <c r="E744" s="16">
        <v>222.3</v>
      </c>
      <c r="F744" s="84">
        <f>LB!$K$19*Reporte!D744+LB!$L$19</f>
        <v>293.28993434923655</v>
      </c>
      <c r="G744" s="15">
        <f t="shared" si="48"/>
        <v>70.989934349236535</v>
      </c>
      <c r="H744" s="85">
        <f t="shared" si="49"/>
        <v>0.24204695093526427</v>
      </c>
      <c r="I744" s="3"/>
    </row>
    <row r="745" spans="2:9" x14ac:dyDescent="0.3">
      <c r="B745" s="13">
        <f t="shared" si="46"/>
        <v>31</v>
      </c>
      <c r="C745" s="14">
        <f t="shared" si="47"/>
        <v>21</v>
      </c>
      <c r="D745" s="14">
        <v>15.8</v>
      </c>
      <c r="E745" s="16">
        <v>230.8</v>
      </c>
      <c r="F745" s="84">
        <f>LB!$K$19*Reporte!D745+LB!$L$19</f>
        <v>301.08046591616363</v>
      </c>
      <c r="G745" s="15">
        <f t="shared" si="48"/>
        <v>70.280465916163621</v>
      </c>
      <c r="H745" s="85">
        <f t="shared" si="49"/>
        <v>0.23342751812976581</v>
      </c>
      <c r="I745" s="3"/>
    </row>
    <row r="746" spans="2:9" x14ac:dyDescent="0.3">
      <c r="B746" s="13">
        <f t="shared" si="46"/>
        <v>31</v>
      </c>
      <c r="C746" s="14">
        <f t="shared" si="47"/>
        <v>22</v>
      </c>
      <c r="D746" s="14">
        <v>14.4</v>
      </c>
      <c r="E746" s="16">
        <v>216.3</v>
      </c>
      <c r="F746" s="84">
        <f>LB!$K$19*Reporte!D746+LB!$L$19</f>
        <v>282.90255892666721</v>
      </c>
      <c r="G746" s="15">
        <f t="shared" si="48"/>
        <v>66.6025589266672</v>
      </c>
      <c r="H746" s="85">
        <f t="shared" si="49"/>
        <v>0.23542579176150763</v>
      </c>
      <c r="I746" s="3"/>
    </row>
    <row r="747" spans="2:9" x14ac:dyDescent="0.3">
      <c r="B747" s="13">
        <f t="shared" si="46"/>
        <v>31</v>
      </c>
      <c r="C747" s="14">
        <f t="shared" si="47"/>
        <v>23</v>
      </c>
      <c r="D747" s="14">
        <v>13.4</v>
      </c>
      <c r="E747" s="16">
        <v>201.6</v>
      </c>
      <c r="F747" s="84">
        <f>LB!$K$19*Reporte!D747+LB!$L$19</f>
        <v>269.91833964845546</v>
      </c>
      <c r="G747" s="15">
        <f t="shared" si="48"/>
        <v>68.318339648455463</v>
      </c>
      <c r="H747" s="85">
        <f t="shared" si="49"/>
        <v>0.25310743885515152</v>
      </c>
      <c r="I747" s="3"/>
    </row>
    <row r="748" spans="2:9" ht="15.75" thickBot="1" x14ac:dyDescent="0.35">
      <c r="B748" s="22">
        <f t="shared" si="46"/>
        <v>31</v>
      </c>
      <c r="C748" s="23">
        <f t="shared" si="47"/>
        <v>24</v>
      </c>
      <c r="D748" s="23">
        <v>15.3</v>
      </c>
      <c r="E748" s="25">
        <v>233.2</v>
      </c>
      <c r="F748" s="86">
        <f>LB!$K$19*Reporte!D748+LB!$L$19</f>
        <v>294.58835627705776</v>
      </c>
      <c r="G748" s="24">
        <f t="shared" si="48"/>
        <v>61.388356277057767</v>
      </c>
      <c r="H748" s="87">
        <f t="shared" si="49"/>
        <v>0.20838690657319314</v>
      </c>
      <c r="I748" s="3"/>
    </row>
  </sheetData>
  <mergeCells count="3">
    <mergeCell ref="G3:H3"/>
    <mergeCell ref="N3:O3"/>
    <mergeCell ref="N20:O20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9"/>
  <sheetViews>
    <sheetView workbookViewId="0"/>
  </sheetViews>
  <sheetFormatPr baseColWidth="10" defaultColWidth="8.75" defaultRowHeight="13.5" x14ac:dyDescent="0.25"/>
  <cols>
    <col min="1" max="1" width="5.125" style="109" customWidth="1"/>
    <col min="2" max="2" width="21" style="109" customWidth="1"/>
    <col min="3" max="3" width="9" style="109" customWidth="1"/>
    <col min="4" max="5" width="9.375" style="109" bestFit="1" customWidth="1"/>
    <col min="6" max="6" width="14.125" style="109" customWidth="1"/>
    <col min="7" max="7" width="9" style="109" customWidth="1"/>
    <col min="8" max="8" width="9.75" style="109" customWidth="1"/>
    <col min="9" max="9" width="4.375" style="109" customWidth="1"/>
    <col min="10" max="10" width="13.125" style="109" customWidth="1"/>
    <col min="11" max="11" width="8.75" style="109"/>
    <col min="12" max="12" width="10.75" style="109" customWidth="1"/>
    <col min="13" max="16384" width="8.75" style="109"/>
  </cols>
  <sheetData>
    <row r="1" spans="2:12" ht="14.25" thickBot="1" x14ac:dyDescent="0.3"/>
    <row r="2" spans="2:12" ht="17.25" thickBot="1" x14ac:dyDescent="0.35">
      <c r="B2" s="238" t="s">
        <v>125</v>
      </c>
      <c r="C2" s="239"/>
      <c r="D2" s="240"/>
      <c r="F2" s="238" t="s">
        <v>126</v>
      </c>
      <c r="G2" s="239"/>
      <c r="H2" s="240"/>
      <c r="J2" s="238" t="s">
        <v>139</v>
      </c>
      <c r="K2" s="239"/>
      <c r="L2" s="240"/>
    </row>
    <row r="3" spans="2:12" x14ac:dyDescent="0.25">
      <c r="B3" s="98"/>
      <c r="C3" s="99"/>
      <c r="D3" s="100"/>
      <c r="F3" s="98"/>
      <c r="G3" s="99"/>
      <c r="H3" s="100"/>
      <c r="J3" s="98"/>
      <c r="K3" s="99"/>
      <c r="L3" s="100"/>
    </row>
    <row r="4" spans="2:12" x14ac:dyDescent="0.25">
      <c r="B4" s="98" t="s">
        <v>26</v>
      </c>
      <c r="C4" s="101">
        <f>LB!L6</f>
        <v>288.43630952380965</v>
      </c>
      <c r="D4" s="100" t="s">
        <v>140</v>
      </c>
      <c r="F4" s="98" t="s">
        <v>26</v>
      </c>
      <c r="G4" s="101">
        <f>LB!L6</f>
        <v>288.43630952380965</v>
      </c>
      <c r="H4" s="100" t="s">
        <v>140</v>
      </c>
      <c r="J4" s="98"/>
      <c r="K4" s="101"/>
      <c r="L4" s="100"/>
    </row>
    <row r="5" spans="2:12" x14ac:dyDescent="0.25">
      <c r="B5" s="98"/>
      <c r="C5" s="102">
        <f>C4*C6</f>
        <v>210558.50595238103</v>
      </c>
      <c r="D5" s="100" t="s">
        <v>145</v>
      </c>
      <c r="F5" s="98"/>
      <c r="G5" s="102">
        <f>G4*G6</f>
        <v>210558.50595238103</v>
      </c>
      <c r="H5" s="100" t="s">
        <v>145</v>
      </c>
      <c r="J5" s="98"/>
      <c r="K5" s="102"/>
      <c r="L5" s="100"/>
    </row>
    <row r="6" spans="2:12" x14ac:dyDescent="0.25">
      <c r="B6" s="98" t="s">
        <v>147</v>
      </c>
      <c r="C6" s="99">
        <v>730</v>
      </c>
      <c r="D6" s="100" t="s">
        <v>119</v>
      </c>
      <c r="F6" s="98" t="s">
        <v>147</v>
      </c>
      <c r="G6" s="99">
        <v>730</v>
      </c>
      <c r="H6" s="100" t="s">
        <v>119</v>
      </c>
      <c r="J6" s="98"/>
      <c r="K6" s="99"/>
      <c r="L6" s="100"/>
    </row>
    <row r="7" spans="2:12" x14ac:dyDescent="0.25">
      <c r="B7" s="98"/>
      <c r="C7" s="99"/>
      <c r="D7" s="100"/>
      <c r="F7" s="98"/>
      <c r="G7" s="99"/>
      <c r="H7" s="100"/>
      <c r="J7" s="98"/>
      <c r="K7" s="99"/>
      <c r="L7" s="100"/>
    </row>
    <row r="8" spans="2:12" x14ac:dyDescent="0.25">
      <c r="B8" s="98" t="s">
        <v>27</v>
      </c>
      <c r="C8" s="99">
        <f>Precio!$H$21</f>
        <v>1.7773400000000001</v>
      </c>
      <c r="D8" s="100" t="s">
        <v>11</v>
      </c>
      <c r="F8" s="98" t="s">
        <v>27</v>
      </c>
      <c r="G8" s="99">
        <f>Precio!$H$21</f>
        <v>1.7773400000000001</v>
      </c>
      <c r="H8" s="100" t="s">
        <v>11</v>
      </c>
      <c r="J8" s="98"/>
      <c r="K8" s="99"/>
      <c r="L8" s="100"/>
    </row>
    <row r="9" spans="2:12" x14ac:dyDescent="0.25">
      <c r="B9" s="98" t="s">
        <v>28</v>
      </c>
      <c r="C9" s="102">
        <f>C5*C8</f>
        <v>374234.05496940494</v>
      </c>
      <c r="D9" s="100" t="s">
        <v>30</v>
      </c>
      <c r="F9" s="98" t="s">
        <v>28</v>
      </c>
      <c r="G9" s="102">
        <f>G5*G8</f>
        <v>374234.05496940494</v>
      </c>
      <c r="H9" s="100" t="s">
        <v>30</v>
      </c>
      <c r="J9" s="98"/>
      <c r="K9" s="102"/>
      <c r="L9" s="100"/>
    </row>
    <row r="10" spans="2:12" x14ac:dyDescent="0.25">
      <c r="B10" s="98"/>
      <c r="C10" s="102">
        <f>C4*C8*C11</f>
        <v>4490808.6596328598</v>
      </c>
      <c r="D10" s="100" t="s">
        <v>29</v>
      </c>
      <c r="F10" s="98"/>
      <c r="G10" s="102">
        <f>G4*G8*G11</f>
        <v>4490808.6596328598</v>
      </c>
      <c r="H10" s="100" t="s">
        <v>29</v>
      </c>
      <c r="J10" s="98"/>
      <c r="K10" s="102"/>
      <c r="L10" s="100"/>
    </row>
    <row r="11" spans="2:12" x14ac:dyDescent="0.25">
      <c r="B11" s="98" t="s">
        <v>146</v>
      </c>
      <c r="C11" s="99">
        <v>8760</v>
      </c>
      <c r="D11" s="100" t="s">
        <v>119</v>
      </c>
      <c r="F11" s="98" t="s">
        <v>146</v>
      </c>
      <c r="G11" s="99">
        <v>8760</v>
      </c>
      <c r="H11" s="100" t="s">
        <v>119</v>
      </c>
      <c r="J11" s="98"/>
      <c r="K11" s="99"/>
      <c r="L11" s="100"/>
    </row>
    <row r="12" spans="2:12" x14ac:dyDescent="0.25">
      <c r="B12" s="98"/>
      <c r="C12" s="99"/>
      <c r="D12" s="100"/>
      <c r="F12" s="98"/>
      <c r="G12" s="99"/>
      <c r="H12" s="100"/>
      <c r="J12" s="98"/>
      <c r="K12" s="99"/>
      <c r="L12" s="100"/>
    </row>
    <row r="13" spans="2:12" x14ac:dyDescent="0.25">
      <c r="B13" s="98" t="s">
        <v>31</v>
      </c>
      <c r="C13" s="102">
        <v>3000000</v>
      </c>
      <c r="D13" s="100" t="s">
        <v>25</v>
      </c>
      <c r="F13" s="98" t="s">
        <v>31</v>
      </c>
      <c r="G13" s="102">
        <v>3000000</v>
      </c>
      <c r="H13" s="100" t="s">
        <v>25</v>
      </c>
      <c r="J13" s="98"/>
      <c r="K13" s="102"/>
      <c r="L13" s="100"/>
    </row>
    <row r="14" spans="2:12" x14ac:dyDescent="0.25">
      <c r="B14" s="98"/>
      <c r="C14" s="99"/>
      <c r="D14" s="100"/>
      <c r="F14" s="98"/>
      <c r="G14" s="99"/>
      <c r="H14" s="100"/>
      <c r="J14" s="98"/>
      <c r="K14" s="99"/>
      <c r="L14" s="100"/>
    </row>
    <row r="15" spans="2:12" x14ac:dyDescent="0.25">
      <c r="B15" s="98" t="s">
        <v>32</v>
      </c>
      <c r="C15" s="103">
        <v>0.2</v>
      </c>
      <c r="D15" s="100"/>
      <c r="F15" s="98" t="s">
        <v>35</v>
      </c>
      <c r="G15" s="103">
        <f>Reporte!O5</f>
        <v>0.23211531014707457</v>
      </c>
      <c r="H15" s="100"/>
      <c r="J15" s="98" t="s">
        <v>35</v>
      </c>
      <c r="K15" s="103">
        <f>(G15-C15)/C15</f>
        <v>0.16057655073537278</v>
      </c>
      <c r="L15" s="100"/>
    </row>
    <row r="16" spans="2:12" x14ac:dyDescent="0.25">
      <c r="B16" s="98" t="s">
        <v>33</v>
      </c>
      <c r="C16" s="104">
        <f>$C$15*C4</f>
        <v>57.687261904761932</v>
      </c>
      <c r="D16" s="100" t="s">
        <v>140</v>
      </c>
      <c r="F16" s="98" t="s">
        <v>33</v>
      </c>
      <c r="G16" s="104">
        <f>$G$15*G4</f>
        <v>66.950483442796681</v>
      </c>
      <c r="H16" s="100" t="s">
        <v>140</v>
      </c>
      <c r="J16" s="98" t="s">
        <v>33</v>
      </c>
      <c r="K16" s="103">
        <f t="shared" ref="K16:K20" si="0">(G16-C16)/C16</f>
        <v>0.16057655073537291</v>
      </c>
      <c r="L16" s="100" t="s">
        <v>24</v>
      </c>
    </row>
    <row r="17" spans="2:12" x14ac:dyDescent="0.25">
      <c r="B17" s="98"/>
      <c r="C17" s="102">
        <f>$C$15*C5</f>
        <v>42111.701190476211</v>
      </c>
      <c r="D17" s="100" t="s">
        <v>145</v>
      </c>
      <c r="F17" s="98"/>
      <c r="G17" s="102">
        <f>$G$15*G5</f>
        <v>48873.852913241572</v>
      </c>
      <c r="H17" s="100" t="s">
        <v>145</v>
      </c>
      <c r="J17" s="98"/>
      <c r="K17" s="103">
        <f t="shared" si="0"/>
        <v>0.16057655073537275</v>
      </c>
      <c r="L17" s="100" t="s">
        <v>145</v>
      </c>
    </row>
    <row r="18" spans="2:12" x14ac:dyDescent="0.25">
      <c r="B18" s="98"/>
      <c r="C18" s="102">
        <f>$C$15*C9</f>
        <v>74846.810993880994</v>
      </c>
      <c r="D18" s="100" t="s">
        <v>30</v>
      </c>
      <c r="F18" s="98"/>
      <c r="G18" s="102">
        <f>$G$15*G9</f>
        <v>86865.453736820782</v>
      </c>
      <c r="H18" s="100" t="s">
        <v>30</v>
      </c>
      <c r="J18" s="98"/>
      <c r="K18" s="103">
        <f t="shared" si="0"/>
        <v>0.16057655073537278</v>
      </c>
      <c r="L18" s="100" t="s">
        <v>30</v>
      </c>
    </row>
    <row r="19" spans="2:12" x14ac:dyDescent="0.25">
      <c r="B19" s="98"/>
      <c r="C19" s="102">
        <f>C15*$C$10</f>
        <v>898161.73192657204</v>
      </c>
      <c r="D19" s="100" t="s">
        <v>29</v>
      </c>
      <c r="F19" s="98"/>
      <c r="G19" s="102">
        <f>G15*$G$10</f>
        <v>1042385.4448418495</v>
      </c>
      <c r="H19" s="100" t="s">
        <v>29</v>
      </c>
      <c r="J19" s="98"/>
      <c r="K19" s="103">
        <f t="shared" si="0"/>
        <v>0.16057655073537275</v>
      </c>
      <c r="L19" s="100" t="s">
        <v>29</v>
      </c>
    </row>
    <row r="20" spans="2:12" ht="14.25" thickBot="1" x14ac:dyDescent="0.3">
      <c r="B20" s="105" t="s">
        <v>148</v>
      </c>
      <c r="C20" s="106">
        <f>C13/C19</f>
        <v>3.3401556683615872</v>
      </c>
      <c r="D20" s="107" t="s">
        <v>34</v>
      </c>
      <c r="F20" s="105" t="s">
        <v>148</v>
      </c>
      <c r="G20" s="106">
        <f>G13/G19</f>
        <v>2.8780140924311923</v>
      </c>
      <c r="H20" s="107" t="s">
        <v>34</v>
      </c>
      <c r="J20" s="105" t="s">
        <v>148</v>
      </c>
      <c r="K20" s="108">
        <f t="shared" si="0"/>
        <v>-0.13835929274430628</v>
      </c>
      <c r="L20" s="107"/>
    </row>
    <row r="21" spans="2:12" ht="14.25" thickBot="1" x14ac:dyDescent="0.3"/>
    <row r="22" spans="2:12" x14ac:dyDescent="0.25">
      <c r="B22" s="206" t="s">
        <v>141</v>
      </c>
      <c r="C22" s="207" t="s">
        <v>104</v>
      </c>
      <c r="D22" s="207" t="s">
        <v>142</v>
      </c>
      <c r="E22" s="207" t="s">
        <v>143</v>
      </c>
      <c r="F22" s="208" t="s">
        <v>144</v>
      </c>
    </row>
    <row r="23" spans="2:12" x14ac:dyDescent="0.25">
      <c r="B23" s="98" t="str">
        <f>B4</f>
        <v>Consumo gas</v>
      </c>
      <c r="C23" s="99" t="str">
        <f>D4</f>
        <v>m3/h</v>
      </c>
      <c r="D23" s="101">
        <f>C4</f>
        <v>288.43630952380965</v>
      </c>
      <c r="E23" s="101">
        <f>G4</f>
        <v>288.43630952380965</v>
      </c>
      <c r="F23" s="100"/>
    </row>
    <row r="24" spans="2:12" x14ac:dyDescent="0.25">
      <c r="B24" s="98"/>
      <c r="C24" s="99" t="str">
        <f t="shared" ref="C24:C39" si="1">D5</f>
        <v>m3/mes</v>
      </c>
      <c r="D24" s="102">
        <f t="shared" ref="D24:D39" si="2">C5</f>
        <v>210558.50595238103</v>
      </c>
      <c r="E24" s="102">
        <f t="shared" ref="E24:E39" si="3">G5</f>
        <v>210558.50595238103</v>
      </c>
      <c r="F24" s="100"/>
    </row>
    <row r="25" spans="2:12" x14ac:dyDescent="0.25">
      <c r="B25" s="98" t="str">
        <f t="shared" ref="B25:B39" si="4">B6</f>
        <v>Mes (horas/mes)</v>
      </c>
      <c r="C25" s="99" t="str">
        <f t="shared" si="1"/>
        <v>h</v>
      </c>
      <c r="D25" s="99">
        <f t="shared" si="2"/>
        <v>730</v>
      </c>
      <c r="E25" s="99">
        <f t="shared" si="3"/>
        <v>730</v>
      </c>
      <c r="F25" s="100"/>
    </row>
    <row r="26" spans="2:12" x14ac:dyDescent="0.25">
      <c r="B26" s="98"/>
      <c r="C26" s="99"/>
      <c r="D26" s="99">
        <f t="shared" si="2"/>
        <v>0</v>
      </c>
      <c r="E26" s="99">
        <f t="shared" si="3"/>
        <v>0</v>
      </c>
      <c r="F26" s="100"/>
    </row>
    <row r="27" spans="2:12" x14ac:dyDescent="0.25">
      <c r="B27" s="98" t="str">
        <f t="shared" si="4"/>
        <v>Tarifa gas</v>
      </c>
      <c r="C27" s="99" t="str">
        <f t="shared" si="1"/>
        <v>R$/m3</v>
      </c>
      <c r="D27" s="99">
        <f t="shared" si="2"/>
        <v>1.7773400000000001</v>
      </c>
      <c r="E27" s="99">
        <f t="shared" si="3"/>
        <v>1.7773400000000001</v>
      </c>
      <c r="F27" s="100"/>
    </row>
    <row r="28" spans="2:12" x14ac:dyDescent="0.25">
      <c r="B28" s="98" t="str">
        <f t="shared" si="4"/>
        <v xml:space="preserve">Gasto </v>
      </c>
      <c r="C28" s="99" t="str">
        <f t="shared" si="1"/>
        <v>R$/mes</v>
      </c>
      <c r="D28" s="102">
        <f t="shared" si="2"/>
        <v>374234.05496940494</v>
      </c>
      <c r="E28" s="102">
        <f t="shared" si="3"/>
        <v>374234.05496940494</v>
      </c>
      <c r="F28" s="100"/>
    </row>
    <row r="29" spans="2:12" x14ac:dyDescent="0.25">
      <c r="B29" s="98"/>
      <c r="C29" s="99" t="str">
        <f t="shared" si="1"/>
        <v>R$/año</v>
      </c>
      <c r="D29" s="102">
        <f t="shared" si="2"/>
        <v>4490808.6596328598</v>
      </c>
      <c r="E29" s="102">
        <f t="shared" si="3"/>
        <v>4490808.6596328598</v>
      </c>
      <c r="F29" s="100"/>
    </row>
    <row r="30" spans="2:12" x14ac:dyDescent="0.25">
      <c r="B30" s="98" t="str">
        <f t="shared" si="4"/>
        <v>Año (horas/año)</v>
      </c>
      <c r="C30" s="99" t="str">
        <f t="shared" si="1"/>
        <v>h</v>
      </c>
      <c r="D30" s="99">
        <f t="shared" si="2"/>
        <v>8760</v>
      </c>
      <c r="E30" s="99">
        <f t="shared" si="3"/>
        <v>8760</v>
      </c>
      <c r="F30" s="100"/>
    </row>
    <row r="31" spans="2:12" x14ac:dyDescent="0.25">
      <c r="B31" s="98"/>
      <c r="C31" s="99"/>
      <c r="D31" s="99">
        <f t="shared" si="2"/>
        <v>0</v>
      </c>
      <c r="E31" s="99">
        <f t="shared" si="3"/>
        <v>0</v>
      </c>
      <c r="F31" s="100"/>
    </row>
    <row r="32" spans="2:12" x14ac:dyDescent="0.25">
      <c r="B32" s="98" t="str">
        <f t="shared" si="4"/>
        <v>Inversión</v>
      </c>
      <c r="C32" s="99" t="str">
        <f t="shared" si="1"/>
        <v>R$</v>
      </c>
      <c r="D32" s="102">
        <f t="shared" si="2"/>
        <v>3000000</v>
      </c>
      <c r="E32" s="102">
        <f t="shared" si="3"/>
        <v>3000000</v>
      </c>
      <c r="F32" s="100"/>
    </row>
    <row r="33" spans="2:6" x14ac:dyDescent="0.25">
      <c r="B33" s="98"/>
      <c r="C33" s="99"/>
      <c r="D33" s="99">
        <f t="shared" si="2"/>
        <v>0</v>
      </c>
      <c r="E33" s="99">
        <f t="shared" si="3"/>
        <v>0</v>
      </c>
      <c r="F33" s="100"/>
    </row>
    <row r="34" spans="2:6" x14ac:dyDescent="0.25">
      <c r="B34" s="98" t="s">
        <v>21</v>
      </c>
      <c r="C34" s="99"/>
      <c r="D34" s="103">
        <f t="shared" si="2"/>
        <v>0.2</v>
      </c>
      <c r="E34" s="103">
        <f t="shared" si="3"/>
        <v>0.23211531014707457</v>
      </c>
      <c r="F34" s="203">
        <v>0.16057655073537278</v>
      </c>
    </row>
    <row r="35" spans="2:6" x14ac:dyDescent="0.25">
      <c r="B35" s="98" t="str">
        <f t="shared" si="4"/>
        <v>Ahorro gas</v>
      </c>
      <c r="C35" s="99" t="str">
        <f t="shared" si="1"/>
        <v>m3/h</v>
      </c>
      <c r="D35" s="104">
        <f t="shared" si="2"/>
        <v>57.687261904761932</v>
      </c>
      <c r="E35" s="104">
        <f t="shared" si="3"/>
        <v>66.950483442796681</v>
      </c>
      <c r="F35" s="203">
        <v>0.16057655073537291</v>
      </c>
    </row>
    <row r="36" spans="2:6" x14ac:dyDescent="0.25">
      <c r="B36" s="98"/>
      <c r="C36" s="99" t="str">
        <f t="shared" si="1"/>
        <v>m3/mes</v>
      </c>
      <c r="D36" s="102">
        <f t="shared" si="2"/>
        <v>42111.701190476211</v>
      </c>
      <c r="E36" s="102">
        <f t="shared" si="3"/>
        <v>48873.852913241572</v>
      </c>
      <c r="F36" s="203">
        <v>0.16057655073537275</v>
      </c>
    </row>
    <row r="37" spans="2:6" x14ac:dyDescent="0.25">
      <c r="B37" s="98"/>
      <c r="C37" s="99" t="str">
        <f t="shared" si="1"/>
        <v>R$/mes</v>
      </c>
      <c r="D37" s="102">
        <f t="shared" si="2"/>
        <v>74846.810993880994</v>
      </c>
      <c r="E37" s="102">
        <f t="shared" si="3"/>
        <v>86865.453736820782</v>
      </c>
      <c r="F37" s="203">
        <v>0.16057655073537278</v>
      </c>
    </row>
    <row r="38" spans="2:6" x14ac:dyDescent="0.25">
      <c r="B38" s="98"/>
      <c r="C38" s="99" t="str">
        <f t="shared" si="1"/>
        <v>R$/año</v>
      </c>
      <c r="D38" s="102">
        <f t="shared" si="2"/>
        <v>898161.73192657204</v>
      </c>
      <c r="E38" s="102">
        <f t="shared" si="3"/>
        <v>1042385.4448418495</v>
      </c>
      <c r="F38" s="203">
        <v>0.16057655073537275</v>
      </c>
    </row>
    <row r="39" spans="2:6" ht="14.25" thickBot="1" x14ac:dyDescent="0.3">
      <c r="B39" s="105" t="str">
        <f t="shared" si="4"/>
        <v>Retorno simple</v>
      </c>
      <c r="C39" s="204" t="str">
        <f t="shared" si="1"/>
        <v>años</v>
      </c>
      <c r="D39" s="106">
        <f t="shared" si="2"/>
        <v>3.3401556683615872</v>
      </c>
      <c r="E39" s="106">
        <f t="shared" si="3"/>
        <v>2.8780140924311923</v>
      </c>
      <c r="F39" s="205">
        <v>-0.13835929274430628</v>
      </c>
    </row>
  </sheetData>
  <mergeCells count="3">
    <mergeCell ref="B2:D2"/>
    <mergeCell ref="F2:H2"/>
    <mergeCell ref="J2:L2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0"/>
  <sheetViews>
    <sheetView workbookViewId="0"/>
  </sheetViews>
  <sheetFormatPr baseColWidth="10" defaultColWidth="8.75" defaultRowHeight="13.5" x14ac:dyDescent="0.25"/>
  <cols>
    <col min="1" max="1" width="5.625" style="110" customWidth="1"/>
    <col min="2" max="2" width="48.125" style="111" customWidth="1"/>
    <col min="3" max="3" width="10.625" style="110" customWidth="1"/>
    <col min="4" max="4" width="18.625" style="110" customWidth="1"/>
    <col min="5" max="5" width="13.875" style="110" customWidth="1"/>
    <col min="6" max="6" width="6.25" style="110" customWidth="1"/>
    <col min="7" max="7" width="10.625" style="110" customWidth="1"/>
    <col min="8" max="16384" width="8.75" style="110"/>
  </cols>
  <sheetData>
    <row r="1" spans="2:7" ht="14.25" thickBot="1" x14ac:dyDescent="0.3"/>
    <row r="2" spans="2:7" ht="16.5" x14ac:dyDescent="0.3">
      <c r="B2" s="139" t="s">
        <v>127</v>
      </c>
      <c r="C2" s="136"/>
      <c r="D2" s="136"/>
      <c r="E2" s="136"/>
      <c r="F2" s="136"/>
      <c r="G2" s="135"/>
    </row>
    <row r="3" spans="2:7" ht="22.5" customHeight="1" x14ac:dyDescent="0.3">
      <c r="B3" s="137" t="s">
        <v>113</v>
      </c>
      <c r="C3" s="118"/>
      <c r="D3" s="118"/>
      <c r="E3" s="118"/>
      <c r="F3" s="118"/>
      <c r="G3" s="116"/>
    </row>
    <row r="4" spans="2:7" ht="15" x14ac:dyDescent="0.25">
      <c r="B4" s="120" t="s">
        <v>112</v>
      </c>
      <c r="C4" s="118" t="s">
        <v>111</v>
      </c>
      <c r="D4" s="117">
        <f>LB!L21</f>
        <v>6.8789624194301329</v>
      </c>
      <c r="E4" s="118" t="s">
        <v>100</v>
      </c>
      <c r="F4" s="118"/>
      <c r="G4" s="116"/>
    </row>
    <row r="5" spans="2:7" ht="15" x14ac:dyDescent="0.25">
      <c r="B5" s="120" t="s">
        <v>110</v>
      </c>
      <c r="C5" s="118" t="s">
        <v>109</v>
      </c>
      <c r="D5" s="118">
        <v>0</v>
      </c>
      <c r="E5" s="118" t="s">
        <v>100</v>
      </c>
      <c r="F5" s="118"/>
      <c r="G5" s="116"/>
    </row>
    <row r="6" spans="2:7" ht="18.75" customHeight="1" x14ac:dyDescent="0.3">
      <c r="B6" s="137" t="s">
        <v>114</v>
      </c>
      <c r="C6" s="118"/>
      <c r="D6" s="118"/>
      <c r="E6" s="118"/>
      <c r="F6" s="118"/>
      <c r="G6" s="116"/>
    </row>
    <row r="7" spans="2:7" ht="27" x14ac:dyDescent="0.25">
      <c r="B7" s="134" t="s">
        <v>108</v>
      </c>
      <c r="C7" s="133" t="s">
        <v>107</v>
      </c>
      <c r="D7" s="133" t="s">
        <v>106</v>
      </c>
      <c r="E7" s="133" t="s">
        <v>105</v>
      </c>
      <c r="F7" s="133" t="s">
        <v>104</v>
      </c>
      <c r="G7" s="147" t="s">
        <v>103</v>
      </c>
    </row>
    <row r="8" spans="2:7" x14ac:dyDescent="0.25">
      <c r="B8" s="131" t="s">
        <v>102</v>
      </c>
      <c r="C8" s="129">
        <v>0.01</v>
      </c>
      <c r="D8" s="132">
        <v>3</v>
      </c>
      <c r="E8" s="130">
        <v>0.1</v>
      </c>
      <c r="F8" s="130" t="s">
        <v>7</v>
      </c>
      <c r="G8" s="148">
        <v>0.68</v>
      </c>
    </row>
    <row r="9" spans="2:7" ht="15" x14ac:dyDescent="0.25">
      <c r="B9" s="131" t="s">
        <v>101</v>
      </c>
      <c r="C9" s="129">
        <v>0.01</v>
      </c>
      <c r="D9" s="130">
        <v>0</v>
      </c>
      <c r="E9" s="130">
        <v>0.1</v>
      </c>
      <c r="F9" s="130" t="s">
        <v>100</v>
      </c>
      <c r="G9" s="148">
        <v>0.95</v>
      </c>
    </row>
    <row r="10" spans="2:7" x14ac:dyDescent="0.25">
      <c r="B10" s="120" t="s">
        <v>99</v>
      </c>
      <c r="C10" s="121"/>
      <c r="D10" s="122"/>
      <c r="E10" s="118"/>
      <c r="F10" s="118"/>
      <c r="G10" s="116"/>
    </row>
    <row r="11" spans="2:7" ht="24.75" customHeight="1" x14ac:dyDescent="0.25">
      <c r="B11" s="138" t="s">
        <v>115</v>
      </c>
      <c r="C11" s="118"/>
      <c r="D11" s="118"/>
      <c r="E11" s="118"/>
      <c r="F11" s="118"/>
      <c r="G11" s="116"/>
    </row>
    <row r="12" spans="2:7" ht="27.75" customHeight="1" x14ac:dyDescent="0.25">
      <c r="B12" s="241" t="s">
        <v>98</v>
      </c>
      <c r="C12" s="242"/>
      <c r="D12" s="242"/>
      <c r="E12" s="118"/>
      <c r="F12" s="118"/>
      <c r="G12" s="116"/>
    </row>
    <row r="13" spans="2:7" x14ac:dyDescent="0.25">
      <c r="B13" s="125" t="s">
        <v>97</v>
      </c>
      <c r="C13" s="127">
        <f>LB!K6</f>
        <v>14.826190476190463</v>
      </c>
      <c r="D13" s="118" t="s">
        <v>7</v>
      </c>
      <c r="E13" s="118"/>
      <c r="F13" s="118"/>
      <c r="G13" s="116"/>
    </row>
    <row r="14" spans="2:7" x14ac:dyDescent="0.25">
      <c r="B14" s="125" t="s">
        <v>96</v>
      </c>
      <c r="C14" s="128">
        <f>C13*C8+D8*E8</f>
        <v>0.44826190476190469</v>
      </c>
      <c r="D14" s="118" t="s">
        <v>7</v>
      </c>
      <c r="E14" s="118"/>
      <c r="F14" s="118"/>
      <c r="G14" s="116"/>
    </row>
    <row r="15" spans="2:7" ht="15" x14ac:dyDescent="0.25">
      <c r="B15" s="125" t="s">
        <v>95</v>
      </c>
      <c r="C15" s="127">
        <f>LB!K19</f>
        <v>12.98421927821173</v>
      </c>
      <c r="D15" s="118" t="s">
        <v>165</v>
      </c>
      <c r="E15" s="118"/>
      <c r="F15" s="118"/>
      <c r="G15" s="116"/>
    </row>
    <row r="16" spans="2:7" ht="15" x14ac:dyDescent="0.25">
      <c r="B16" s="125" t="s">
        <v>94</v>
      </c>
      <c r="C16" s="127">
        <f>C15*C14</f>
        <v>5.8203308654974339</v>
      </c>
      <c r="D16" s="118" t="s">
        <v>100</v>
      </c>
      <c r="E16" s="118"/>
      <c r="F16" s="118"/>
      <c r="G16" s="149"/>
    </row>
    <row r="17" spans="2:7" x14ac:dyDescent="0.25">
      <c r="B17" s="125" t="s">
        <v>88</v>
      </c>
      <c r="C17" s="127">
        <v>1</v>
      </c>
      <c r="D17" s="118" t="s">
        <v>93</v>
      </c>
      <c r="E17" s="118"/>
      <c r="F17" s="118"/>
      <c r="G17" s="150"/>
    </row>
    <row r="18" spans="2:7" ht="15" x14ac:dyDescent="0.25">
      <c r="B18" s="125" t="s">
        <v>87</v>
      </c>
      <c r="C18" s="127">
        <f>C16/C17</f>
        <v>5.8203308654974339</v>
      </c>
      <c r="D18" s="118" t="s">
        <v>100</v>
      </c>
      <c r="E18" s="118"/>
      <c r="F18" s="118"/>
      <c r="G18" s="116"/>
    </row>
    <row r="19" spans="2:7" ht="19.5" customHeight="1" x14ac:dyDescent="0.25">
      <c r="B19" s="138" t="s">
        <v>92</v>
      </c>
      <c r="C19" s="127"/>
      <c r="D19" s="118"/>
      <c r="E19" s="118"/>
      <c r="F19" s="118"/>
      <c r="G19" s="116"/>
    </row>
    <row r="20" spans="2:7" x14ac:dyDescent="0.25">
      <c r="B20" s="138" t="s">
        <v>91</v>
      </c>
      <c r="C20" s="127"/>
      <c r="D20" s="118"/>
      <c r="E20" s="118"/>
      <c r="F20" s="118"/>
      <c r="G20" s="116"/>
    </row>
    <row r="21" spans="2:7" x14ac:dyDescent="0.25">
      <c r="B21" s="124" t="s">
        <v>75</v>
      </c>
      <c r="C21" s="126">
        <v>0.2</v>
      </c>
      <c r="D21" s="118"/>
      <c r="E21" s="118"/>
      <c r="F21" s="118"/>
      <c r="G21" s="116"/>
    </row>
    <row r="22" spans="2:7" ht="15" x14ac:dyDescent="0.25">
      <c r="B22" s="125" t="s">
        <v>90</v>
      </c>
      <c r="C22" s="123">
        <f>LB!L6*(1-Incert!C21)</f>
        <v>230.74904761904773</v>
      </c>
      <c r="D22" s="118" t="s">
        <v>100</v>
      </c>
      <c r="E22" s="118"/>
      <c r="F22" s="118"/>
      <c r="G22" s="116"/>
    </row>
    <row r="23" spans="2:7" ht="15" x14ac:dyDescent="0.25">
      <c r="B23" s="125" t="s">
        <v>89</v>
      </c>
      <c r="C23" s="117">
        <f>C22*C9+D9*E9</f>
        <v>2.3074904761904773</v>
      </c>
      <c r="D23" s="118" t="s">
        <v>100</v>
      </c>
      <c r="E23" s="118"/>
      <c r="F23" s="118"/>
      <c r="G23" s="116"/>
    </row>
    <row r="24" spans="2:7" x14ac:dyDescent="0.25">
      <c r="B24" s="125" t="s">
        <v>88</v>
      </c>
      <c r="C24" s="117">
        <f>_xlfn.T.INV.2T(1-G9,99999)</f>
        <v>1.9599877077675587</v>
      </c>
      <c r="D24" s="118"/>
      <c r="E24" s="118"/>
      <c r="F24" s="118"/>
      <c r="G24" s="116"/>
    </row>
    <row r="25" spans="2:7" ht="15" x14ac:dyDescent="0.25">
      <c r="B25" s="125" t="s">
        <v>87</v>
      </c>
      <c r="C25" s="117">
        <f>C23/C24</f>
        <v>1.1772984427635655</v>
      </c>
      <c r="D25" s="118" t="s">
        <v>100</v>
      </c>
      <c r="E25" s="118"/>
      <c r="F25" s="118"/>
      <c r="G25" s="116"/>
    </row>
    <row r="26" spans="2:7" ht="22.5" customHeight="1" x14ac:dyDescent="0.3">
      <c r="B26" s="137" t="s">
        <v>86</v>
      </c>
      <c r="C26" s="121"/>
      <c r="D26" s="122"/>
      <c r="E26" s="118"/>
      <c r="F26" s="118"/>
      <c r="G26" s="116"/>
    </row>
    <row r="27" spans="2:7" x14ac:dyDescent="0.25">
      <c r="B27" s="120" t="s">
        <v>86</v>
      </c>
      <c r="C27" s="140" t="s">
        <v>77</v>
      </c>
      <c r="D27" s="141" t="s">
        <v>76</v>
      </c>
      <c r="E27" s="118"/>
      <c r="F27" s="118"/>
      <c r="G27" s="116"/>
    </row>
    <row r="28" spans="2:7" x14ac:dyDescent="0.25">
      <c r="B28" s="124" t="s">
        <v>85</v>
      </c>
      <c r="C28" s="140" t="s">
        <v>84</v>
      </c>
      <c r="D28" s="141" t="s">
        <v>81</v>
      </c>
      <c r="E28" s="118"/>
      <c r="F28" s="118"/>
      <c r="G28" s="116"/>
    </row>
    <row r="29" spans="2:7" x14ac:dyDescent="0.25">
      <c r="B29" s="124" t="s">
        <v>78</v>
      </c>
      <c r="C29" s="140" t="s">
        <v>84</v>
      </c>
      <c r="D29" s="141" t="s">
        <v>84</v>
      </c>
      <c r="E29" s="118"/>
      <c r="F29" s="118"/>
      <c r="G29" s="116"/>
    </row>
    <row r="30" spans="2:7" x14ac:dyDescent="0.25">
      <c r="B30" s="124" t="s">
        <v>83</v>
      </c>
      <c r="C30" s="140" t="s">
        <v>81</v>
      </c>
      <c r="D30" s="141" t="s">
        <v>81</v>
      </c>
      <c r="E30" s="118"/>
      <c r="F30" s="118"/>
      <c r="G30" s="116"/>
    </row>
    <row r="31" spans="2:7" x14ac:dyDescent="0.25">
      <c r="B31" s="124" t="s">
        <v>82</v>
      </c>
      <c r="C31" s="140" t="s">
        <v>81</v>
      </c>
      <c r="D31" s="141" t="s">
        <v>81</v>
      </c>
      <c r="E31" s="118"/>
      <c r="F31" s="118"/>
      <c r="G31" s="116"/>
    </row>
    <row r="32" spans="2:7" ht="23.25" customHeight="1" x14ac:dyDescent="0.3">
      <c r="B32" s="243" t="s">
        <v>80</v>
      </c>
      <c r="C32" s="244"/>
      <c r="D32" s="244"/>
      <c r="E32" s="244"/>
      <c r="F32" s="118"/>
      <c r="G32" s="116"/>
    </row>
    <row r="33" spans="2:7" ht="15" x14ac:dyDescent="0.25">
      <c r="B33" s="124" t="s">
        <v>79</v>
      </c>
      <c r="C33" s="122" t="s">
        <v>85</v>
      </c>
      <c r="D33" s="118" t="s">
        <v>78</v>
      </c>
      <c r="E33" s="118" t="s">
        <v>116</v>
      </c>
      <c r="F33" s="118"/>
      <c r="G33" s="116"/>
    </row>
    <row r="34" spans="2:7" x14ac:dyDescent="0.25">
      <c r="B34" s="124" t="s">
        <v>117</v>
      </c>
      <c r="C34" s="117">
        <f>D4</f>
        <v>6.8789624194301329</v>
      </c>
      <c r="D34" s="117">
        <f>C18</f>
        <v>5.8203308654974339</v>
      </c>
      <c r="E34" s="117">
        <f>SQRT(C34^2+D34^2)</f>
        <v>9.0109031374104891</v>
      </c>
      <c r="F34" s="118"/>
      <c r="G34" s="116"/>
    </row>
    <row r="35" spans="2:7" x14ac:dyDescent="0.25">
      <c r="B35" s="124" t="s">
        <v>76</v>
      </c>
      <c r="C35" s="117">
        <f>D5</f>
        <v>0</v>
      </c>
      <c r="D35" s="117">
        <f>C25</f>
        <v>1.1772984427635655</v>
      </c>
      <c r="E35" s="117">
        <f>SQRT(C35^2+D35^2)</f>
        <v>1.1772984427635655</v>
      </c>
      <c r="F35" s="118"/>
      <c r="G35" s="116"/>
    </row>
    <row r="36" spans="2:7" x14ac:dyDescent="0.25">
      <c r="B36" s="124" t="s">
        <v>21</v>
      </c>
      <c r="C36" s="118"/>
      <c r="D36" s="118"/>
      <c r="E36" s="117">
        <f>SQRT(E34^2+E35^2)</f>
        <v>9.0874862847284525</v>
      </c>
      <c r="F36" s="118"/>
      <c r="G36" s="116"/>
    </row>
    <row r="37" spans="2:7" s="144" customFormat="1" ht="31.5" customHeight="1" x14ac:dyDescent="0.3">
      <c r="B37" s="243" t="s">
        <v>118</v>
      </c>
      <c r="C37" s="244"/>
      <c r="D37" s="244"/>
      <c r="E37" s="142"/>
      <c r="F37" s="142"/>
      <c r="G37" s="143"/>
    </row>
    <row r="38" spans="2:7" x14ac:dyDescent="0.25">
      <c r="B38" s="145" t="s">
        <v>72</v>
      </c>
      <c r="C38" s="118"/>
      <c r="D38" s="118"/>
      <c r="E38" s="118"/>
      <c r="F38" s="118"/>
      <c r="G38" s="116"/>
    </row>
    <row r="39" spans="2:7" x14ac:dyDescent="0.25">
      <c r="B39" s="124" t="s">
        <v>75</v>
      </c>
      <c r="C39" s="121">
        <v>0.2</v>
      </c>
      <c r="D39" s="118"/>
      <c r="E39" s="118"/>
      <c r="F39" s="118"/>
      <c r="G39" s="116"/>
    </row>
    <row r="40" spans="2:7" ht="15" x14ac:dyDescent="0.25">
      <c r="B40" s="124" t="s">
        <v>74</v>
      </c>
      <c r="C40" s="119">
        <f>C39*LB!L6</f>
        <v>57.687261904761932</v>
      </c>
      <c r="D40" s="118" t="s">
        <v>100</v>
      </c>
      <c r="E40" s="118"/>
      <c r="F40" s="118"/>
      <c r="G40" s="116"/>
    </row>
    <row r="41" spans="2:7" x14ac:dyDescent="0.25">
      <c r="B41" s="124" t="s">
        <v>73</v>
      </c>
      <c r="C41" s="118">
        <v>730</v>
      </c>
      <c r="D41" s="118" t="s">
        <v>119</v>
      </c>
      <c r="E41" s="118"/>
      <c r="F41" s="118"/>
      <c r="G41" s="116"/>
    </row>
    <row r="42" spans="2:7" ht="15" x14ac:dyDescent="0.25">
      <c r="B42" s="120" t="s">
        <v>72</v>
      </c>
      <c r="C42" s="146">
        <f>C40*C41</f>
        <v>42111.701190476211</v>
      </c>
      <c r="D42" s="118" t="s">
        <v>71</v>
      </c>
      <c r="E42" s="118"/>
      <c r="F42" s="118"/>
      <c r="G42" s="116"/>
    </row>
    <row r="43" spans="2:7" x14ac:dyDescent="0.25">
      <c r="B43" s="145" t="s">
        <v>69</v>
      </c>
      <c r="C43" s="118"/>
      <c r="D43" s="118"/>
      <c r="E43" s="118"/>
      <c r="F43" s="118"/>
      <c r="G43" s="116"/>
    </row>
    <row r="44" spans="2:7" x14ac:dyDescent="0.25">
      <c r="B44" s="120" t="s">
        <v>70</v>
      </c>
      <c r="C44" s="118">
        <f>C41</f>
        <v>730</v>
      </c>
      <c r="D44" s="118"/>
      <c r="E44" s="118"/>
      <c r="F44" s="118"/>
      <c r="G44" s="116"/>
    </row>
    <row r="45" spans="2:7" ht="15" x14ac:dyDescent="0.25">
      <c r="B45" s="120" t="s">
        <v>69</v>
      </c>
      <c r="C45" s="123">
        <f>SQRT(C44)*E36</f>
        <v>245.53035879875068</v>
      </c>
      <c r="D45" s="118" t="s">
        <v>71</v>
      </c>
      <c r="E45" s="123"/>
      <c r="F45" s="118"/>
      <c r="G45" s="116"/>
    </row>
    <row r="46" spans="2:7" ht="21.75" customHeight="1" x14ac:dyDescent="0.3">
      <c r="B46" s="137" t="s">
        <v>149</v>
      </c>
      <c r="C46" s="118"/>
      <c r="D46" s="118"/>
      <c r="E46" s="118"/>
      <c r="F46" s="118"/>
      <c r="G46" s="116"/>
    </row>
    <row r="47" spans="2:7" x14ac:dyDescent="0.25">
      <c r="B47" s="120" t="s">
        <v>68</v>
      </c>
      <c r="C47" s="121">
        <v>0.9</v>
      </c>
      <c r="D47" s="118"/>
      <c r="E47" s="118"/>
      <c r="F47" s="118"/>
      <c r="G47" s="116"/>
    </row>
    <row r="48" spans="2:7" x14ac:dyDescent="0.25">
      <c r="B48" s="120" t="s">
        <v>67</v>
      </c>
      <c r="C48" s="117">
        <f>_xlfn.T.INV.2T(1-C47,C44-1)</f>
        <v>1.6469465201622302</v>
      </c>
      <c r="D48" s="118"/>
      <c r="E48" s="118"/>
      <c r="F48" s="118"/>
      <c r="G48" s="116"/>
    </row>
    <row r="49" spans="2:7" x14ac:dyDescent="0.25">
      <c r="B49" s="120" t="s">
        <v>66</v>
      </c>
      <c r="C49" s="119">
        <f>C48*C45</f>
        <v>404.37537001778628</v>
      </c>
      <c r="D49" s="118" t="s">
        <v>65</v>
      </c>
      <c r="E49" s="118"/>
      <c r="F49" s="118"/>
      <c r="G49" s="116"/>
    </row>
    <row r="50" spans="2:7" ht="16.5" thickBot="1" x14ac:dyDescent="0.35">
      <c r="B50" s="115" t="s">
        <v>120</v>
      </c>
      <c r="C50" s="114">
        <f>C49/C42</f>
        <v>9.6024467923712838E-3</v>
      </c>
      <c r="D50" s="113"/>
      <c r="E50" s="113"/>
      <c r="F50" s="113"/>
      <c r="G50" s="112"/>
    </row>
  </sheetData>
  <mergeCells count="3">
    <mergeCell ref="B12:D12"/>
    <mergeCell ref="B37:D37"/>
    <mergeCell ref="B32:E32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0"/>
  <sheetViews>
    <sheetView workbookViewId="0"/>
  </sheetViews>
  <sheetFormatPr baseColWidth="10" defaultColWidth="8.75" defaultRowHeight="15.75" x14ac:dyDescent="0.3"/>
  <cols>
    <col min="1" max="3" width="10.625" style="151" customWidth="1"/>
    <col min="4" max="4" width="10.625" style="152" customWidth="1"/>
    <col min="5" max="7" width="10.625" style="151" customWidth="1"/>
    <col min="8" max="8" width="10.625" style="152" customWidth="1"/>
    <col min="9" max="11" width="10.625" style="151" customWidth="1"/>
    <col min="12" max="12" width="3.875" style="184" customWidth="1"/>
    <col min="13" max="13" width="10.625" style="151" customWidth="1"/>
    <col min="14" max="14" width="10.625" style="152" customWidth="1"/>
    <col min="15" max="17" width="10.625" style="151" customWidth="1"/>
    <col min="18" max="18" width="10.625" style="152" customWidth="1"/>
    <col min="19" max="21" width="10.625" style="151" customWidth="1"/>
    <col min="22" max="22" width="10.625" style="152" customWidth="1"/>
    <col min="23" max="23" width="10.625" style="151" customWidth="1"/>
    <col min="24" max="24" width="4" style="188" customWidth="1"/>
    <col min="25" max="27" width="10.625" style="151" customWidth="1"/>
    <col min="28" max="28" width="10.625" style="152" customWidth="1"/>
    <col min="29" max="31" width="10.625" style="151" customWidth="1"/>
    <col min="32" max="32" width="10.625" style="152" customWidth="1"/>
    <col min="33" max="35" width="10.625" style="151" customWidth="1"/>
    <col min="36" max="36" width="10.625" style="152" customWidth="1"/>
    <col min="37" max="16384" width="8.75" style="152"/>
  </cols>
  <sheetData>
    <row r="1" spans="1:36" x14ac:dyDescent="0.3">
      <c r="A1" s="155" t="s">
        <v>12</v>
      </c>
      <c r="B1" s="169">
        <v>1</v>
      </c>
      <c r="C1" s="169">
        <v>2</v>
      </c>
      <c r="D1" s="169">
        <v>3</v>
      </c>
      <c r="E1" s="169">
        <v>4</v>
      </c>
      <c r="F1" s="169">
        <v>5</v>
      </c>
      <c r="G1" s="169">
        <v>6</v>
      </c>
      <c r="H1" s="169">
        <v>7</v>
      </c>
      <c r="I1" s="169">
        <v>8</v>
      </c>
      <c r="J1" s="169">
        <v>9</v>
      </c>
      <c r="K1" s="170">
        <v>10</v>
      </c>
      <c r="M1" s="155" t="str">
        <f>A1</f>
        <v>Día</v>
      </c>
      <c r="N1" s="167">
        <v>11</v>
      </c>
      <c r="O1" s="167">
        <v>12</v>
      </c>
      <c r="P1" s="167">
        <v>13</v>
      </c>
      <c r="Q1" s="167">
        <v>14</v>
      </c>
      <c r="R1" s="167">
        <v>15</v>
      </c>
      <c r="S1" s="167">
        <v>16</v>
      </c>
      <c r="T1" s="167">
        <v>17</v>
      </c>
      <c r="U1" s="167">
        <v>18</v>
      </c>
      <c r="V1" s="167">
        <v>19</v>
      </c>
      <c r="W1" s="189">
        <v>20</v>
      </c>
      <c r="Y1" s="155" t="str">
        <f>A1</f>
        <v>Día</v>
      </c>
      <c r="Z1" s="169">
        <v>21</v>
      </c>
      <c r="AA1" s="169">
        <v>22</v>
      </c>
      <c r="AB1" s="169">
        <v>23</v>
      </c>
      <c r="AC1" s="169">
        <v>24</v>
      </c>
      <c r="AD1" s="169">
        <v>25</v>
      </c>
      <c r="AE1" s="169">
        <v>26</v>
      </c>
      <c r="AF1" s="169">
        <v>27</v>
      </c>
      <c r="AG1" s="169">
        <v>28</v>
      </c>
      <c r="AH1" s="169">
        <v>29</v>
      </c>
      <c r="AI1" s="169">
        <v>30</v>
      </c>
      <c r="AJ1" s="170">
        <v>31</v>
      </c>
    </row>
    <row r="2" spans="1:36" s="154" customFormat="1" x14ac:dyDescent="0.3">
      <c r="A2" s="171" t="s">
        <v>0</v>
      </c>
      <c r="B2" s="245" t="s">
        <v>130</v>
      </c>
      <c r="C2" s="246"/>
      <c r="D2" s="246"/>
      <c r="E2" s="246"/>
      <c r="F2" s="246"/>
      <c r="G2" s="246"/>
      <c r="H2" s="246"/>
      <c r="I2" s="246"/>
      <c r="J2" s="246"/>
      <c r="K2" s="247"/>
      <c r="L2" s="185"/>
      <c r="M2" s="171" t="str">
        <f t="shared" ref="M2:M26" si="0">A2</f>
        <v>Hora</v>
      </c>
      <c r="N2" s="245" t="str">
        <f>B2</f>
        <v>Consumo [m³]</v>
      </c>
      <c r="O2" s="246"/>
      <c r="P2" s="246"/>
      <c r="Q2" s="246"/>
      <c r="R2" s="246"/>
      <c r="S2" s="246"/>
      <c r="T2" s="246"/>
      <c r="U2" s="246"/>
      <c r="V2" s="246"/>
      <c r="W2" s="247"/>
      <c r="X2" s="185"/>
      <c r="Y2" s="171" t="str">
        <f t="shared" ref="Y2:Y26" si="1">A2</f>
        <v>Hora</v>
      </c>
      <c r="Z2" s="248" t="str">
        <f>B2</f>
        <v>Consumo [m³]</v>
      </c>
      <c r="AA2" s="249"/>
      <c r="AB2" s="249"/>
      <c r="AC2" s="249"/>
      <c r="AD2" s="249"/>
      <c r="AE2" s="249"/>
      <c r="AF2" s="249"/>
      <c r="AG2" s="249"/>
      <c r="AH2" s="249"/>
      <c r="AI2" s="249"/>
      <c r="AJ2" s="250"/>
    </row>
    <row r="3" spans="1:36" x14ac:dyDescent="0.3">
      <c r="A3" s="172">
        <v>1</v>
      </c>
      <c r="B3" s="175">
        <f>INDEX(Reporte!$E:$E,ROW(5:5)+24*(B$1-1),1)</f>
        <v>241.8</v>
      </c>
      <c r="C3" s="176">
        <f>INDEX(Reporte!$E:$E,ROW(5:5)+24*(C$1-1),1)</f>
        <v>215.6</v>
      </c>
      <c r="D3" s="176">
        <f>INDEX(Reporte!$E:$E,ROW(5:5)+24*(D$1-1),1)</f>
        <v>254.4</v>
      </c>
      <c r="E3" s="176">
        <f>INDEX(Reporte!$E:$E,ROW(5:5)+24*(E$1-1),1)</f>
        <v>221.6</v>
      </c>
      <c r="F3" s="176">
        <f>INDEX(Reporte!$E:$E,ROW(5:5)+24*(F$1-1),1)</f>
        <v>223.4</v>
      </c>
      <c r="G3" s="176">
        <f>INDEX(Reporte!$E:$E,ROW(5:5)+24*(G$1-1),1)</f>
        <v>219.3</v>
      </c>
      <c r="H3" s="176">
        <f>INDEX(Reporte!$E:$E,ROW(5:5)+24*(H$1-1),1)</f>
        <v>211.5</v>
      </c>
      <c r="I3" s="176">
        <f>INDEX(Reporte!$E:$E,ROW(5:5)+24*(I$1-1),1)</f>
        <v>245.4</v>
      </c>
      <c r="J3" s="176">
        <f>INDEX(Reporte!$E:$E,ROW(5:5)+24*(J$1-1),1)</f>
        <v>233.6</v>
      </c>
      <c r="K3" s="177">
        <f>INDEX(Reporte!$E:$E,ROW(5:5)+24*(K$1-1),1)</f>
        <v>235.1</v>
      </c>
      <c r="L3" s="186"/>
      <c r="M3" s="172">
        <f t="shared" si="0"/>
        <v>1</v>
      </c>
      <c r="N3" s="175">
        <f>INDEX(Reporte!$E:$E,ROW(5:5)+24*(N$1-1),1)</f>
        <v>215.9</v>
      </c>
      <c r="O3" s="176">
        <f>INDEX(Reporte!$E:$E,ROW(5:5)+24*(O$1-1),1)</f>
        <v>238.9</v>
      </c>
      <c r="P3" s="176">
        <f>INDEX(Reporte!$E:$E,ROW(5:5)+24*(P$1-1),1)</f>
        <v>208.2</v>
      </c>
      <c r="Q3" s="176">
        <f>INDEX(Reporte!$E:$E,ROW(5:5)+24*(Q$1-1),1)</f>
        <v>222.7</v>
      </c>
      <c r="R3" s="176">
        <f>INDEX(Reporte!$E:$E,ROW(5:5)+24*(R$1-1),1)</f>
        <v>238</v>
      </c>
      <c r="S3" s="176">
        <f>INDEX(Reporte!$E:$E,ROW(5:5)+24*(S$1-1),1)</f>
        <v>198.6</v>
      </c>
      <c r="T3" s="176">
        <f>INDEX(Reporte!$E:$E,ROW(5:5)+24*(T$1-1),1)</f>
        <v>225.7</v>
      </c>
      <c r="U3" s="176">
        <f>INDEX(Reporte!$E:$E,ROW(5:5)+24*(U$1-1),1)</f>
        <v>220.7</v>
      </c>
      <c r="V3" s="176">
        <f>INDEX(Reporte!$E:$E,ROW(5:5)+24*(V$1-1),1)</f>
        <v>236.6</v>
      </c>
      <c r="W3" s="177">
        <f>INDEX(Reporte!$E:$E,ROW(5:5)+24*(W$1-1),1)</f>
        <v>217.1</v>
      </c>
      <c r="X3" s="187"/>
      <c r="Y3" s="172">
        <f t="shared" si="1"/>
        <v>1</v>
      </c>
      <c r="Z3" s="175">
        <f>INDEX(Reporte!$E:$E,ROW(5:5)+24*(Z$1-1),1)</f>
        <v>247.5</v>
      </c>
      <c r="AA3" s="176">
        <f>INDEX(Reporte!$E:$E,ROW(5:5)+24*(AA$1-1),1)</f>
        <v>231.1</v>
      </c>
      <c r="AB3" s="176">
        <f>INDEX(Reporte!$E:$E,ROW(5:5)+24*(AB$1-1),1)</f>
        <v>233.1</v>
      </c>
      <c r="AC3" s="176">
        <f>INDEX(Reporte!$E:$E,ROW(5:5)+24*(AC$1-1),1)</f>
        <v>219.7</v>
      </c>
      <c r="AD3" s="176">
        <f>INDEX(Reporte!$E:$E,ROW(5:5)+24*(AD$1-1),1)</f>
        <v>214.3</v>
      </c>
      <c r="AE3" s="176">
        <f>INDEX(Reporte!$E:$E,ROW(5:5)+24*(AE$1-1),1)</f>
        <v>226.1</v>
      </c>
      <c r="AF3" s="176">
        <f>INDEX(Reporte!$E:$E,ROW(5:5)+24*(AF$1-1),1)</f>
        <v>223.3</v>
      </c>
      <c r="AG3" s="176">
        <f>INDEX(Reporte!$E:$E,ROW(5:5)+24*(AG$1-1),1)</f>
        <v>218.3</v>
      </c>
      <c r="AH3" s="176">
        <f>INDEX(Reporte!$E:$E,ROW(5:5)+24*(AH$1-1),1)</f>
        <v>232.9</v>
      </c>
      <c r="AI3" s="176">
        <f>INDEX(Reporte!$E:$E,ROW(5:5)+24*(AI$1-1),1)</f>
        <v>230.4</v>
      </c>
      <c r="AJ3" s="177">
        <f>INDEX(Reporte!$E:$E,ROW(5:5)+24*(AJ$1-1),1)</f>
        <v>225.8</v>
      </c>
    </row>
    <row r="4" spans="1:36" x14ac:dyDescent="0.3">
      <c r="A4" s="173">
        <v>2</v>
      </c>
      <c r="B4" s="178">
        <f>INDEX(Reporte!$E:$E,ROW(6:6)+24*(B$1-1),1)</f>
        <v>240.1</v>
      </c>
      <c r="C4" s="179">
        <f>INDEX(Reporte!$E:$E,ROW(6:6)+24*(C$1-1),1)</f>
        <v>186.6</v>
      </c>
      <c r="D4" s="179">
        <f>INDEX(Reporte!$E:$E,ROW(6:6)+24*(D$1-1),1)</f>
        <v>211.2</v>
      </c>
      <c r="E4" s="179">
        <f>INDEX(Reporte!$E:$E,ROW(6:6)+24*(E$1-1),1)</f>
        <v>200.1</v>
      </c>
      <c r="F4" s="179">
        <f>INDEX(Reporte!$E:$E,ROW(6:6)+24*(F$1-1),1)</f>
        <v>216.2</v>
      </c>
      <c r="G4" s="179">
        <f>INDEX(Reporte!$E:$E,ROW(6:6)+24*(G$1-1),1)</f>
        <v>226.8</v>
      </c>
      <c r="H4" s="179">
        <f>INDEX(Reporte!$E:$E,ROW(6:6)+24*(H$1-1),1)</f>
        <v>192.6</v>
      </c>
      <c r="I4" s="179">
        <f>INDEX(Reporte!$E:$E,ROW(6:6)+24*(I$1-1),1)</f>
        <v>186.8</v>
      </c>
      <c r="J4" s="179">
        <f>INDEX(Reporte!$E:$E,ROW(6:6)+24*(J$1-1),1)</f>
        <v>242.7</v>
      </c>
      <c r="K4" s="180">
        <f>INDEX(Reporte!$E:$E,ROW(6:6)+24*(K$1-1),1)</f>
        <v>228.1</v>
      </c>
      <c r="L4" s="186"/>
      <c r="M4" s="173">
        <f t="shared" si="0"/>
        <v>2</v>
      </c>
      <c r="N4" s="178">
        <f>INDEX(Reporte!$E:$E,ROW(6:6)+24*(N$1-1),1)</f>
        <v>217</v>
      </c>
      <c r="O4" s="179">
        <f>INDEX(Reporte!$E:$E,ROW(6:6)+24*(O$1-1),1)</f>
        <v>208.1</v>
      </c>
      <c r="P4" s="179">
        <f>INDEX(Reporte!$E:$E,ROW(6:6)+24*(P$1-1),1)</f>
        <v>235.4</v>
      </c>
      <c r="Q4" s="179">
        <f>INDEX(Reporte!$E:$E,ROW(6:6)+24*(Q$1-1),1)</f>
        <v>207.6</v>
      </c>
      <c r="R4" s="179">
        <f>INDEX(Reporte!$E:$E,ROW(6:6)+24*(R$1-1),1)</f>
        <v>211.2</v>
      </c>
      <c r="S4" s="179">
        <f>INDEX(Reporte!$E:$E,ROW(6:6)+24*(S$1-1),1)</f>
        <v>180.3</v>
      </c>
      <c r="T4" s="179">
        <f>INDEX(Reporte!$E:$E,ROW(6:6)+24*(T$1-1),1)</f>
        <v>233.6</v>
      </c>
      <c r="U4" s="179">
        <f>INDEX(Reporte!$E:$E,ROW(6:6)+24*(U$1-1),1)</f>
        <v>243.1</v>
      </c>
      <c r="V4" s="179">
        <f>INDEX(Reporte!$E:$E,ROW(6:6)+24*(V$1-1),1)</f>
        <v>221.4</v>
      </c>
      <c r="W4" s="180">
        <f>INDEX(Reporte!$E:$E,ROW(6:6)+24*(W$1-1),1)</f>
        <v>234.3</v>
      </c>
      <c r="X4" s="187"/>
      <c r="Y4" s="173">
        <f t="shared" si="1"/>
        <v>2</v>
      </c>
      <c r="Z4" s="178">
        <f>INDEX(Reporte!$E:$E,ROW(6:6)+24*(Z$1-1),1)</f>
        <v>234</v>
      </c>
      <c r="AA4" s="179">
        <f>INDEX(Reporte!$E:$E,ROW(6:6)+24*(AA$1-1),1)</f>
        <v>220.1</v>
      </c>
      <c r="AB4" s="179">
        <f>INDEX(Reporte!$E:$E,ROW(6:6)+24*(AB$1-1),1)</f>
        <v>208.9</v>
      </c>
      <c r="AC4" s="179">
        <f>INDEX(Reporte!$E:$E,ROW(6:6)+24*(AC$1-1),1)</f>
        <v>224.4</v>
      </c>
      <c r="AD4" s="179">
        <f>INDEX(Reporte!$E:$E,ROW(6:6)+24*(AD$1-1),1)</f>
        <v>221.3</v>
      </c>
      <c r="AE4" s="179">
        <f>INDEX(Reporte!$E:$E,ROW(6:6)+24*(AE$1-1),1)</f>
        <v>228.7</v>
      </c>
      <c r="AF4" s="179">
        <f>INDEX(Reporte!$E:$E,ROW(6:6)+24*(AF$1-1),1)</f>
        <v>206.6</v>
      </c>
      <c r="AG4" s="179">
        <f>INDEX(Reporte!$E:$E,ROW(6:6)+24*(AG$1-1),1)</f>
        <v>209.7</v>
      </c>
      <c r="AH4" s="179">
        <f>INDEX(Reporte!$E:$E,ROW(6:6)+24*(AH$1-1),1)</f>
        <v>216.9</v>
      </c>
      <c r="AI4" s="179">
        <f>INDEX(Reporte!$E:$E,ROW(6:6)+24*(AI$1-1),1)</f>
        <v>229.1</v>
      </c>
      <c r="AJ4" s="180">
        <f>INDEX(Reporte!$E:$E,ROW(6:6)+24*(AJ$1-1),1)</f>
        <v>219.8</v>
      </c>
    </row>
    <row r="5" spans="1:36" x14ac:dyDescent="0.3">
      <c r="A5" s="173">
        <v>3</v>
      </c>
      <c r="B5" s="178">
        <f>INDEX(Reporte!$E:$E,ROW(7:7)+24*(B$1-1),1)</f>
        <v>213</v>
      </c>
      <c r="C5" s="179">
        <f>INDEX(Reporte!$E:$E,ROW(7:7)+24*(C$1-1),1)</f>
        <v>219.8</v>
      </c>
      <c r="D5" s="179">
        <f>INDEX(Reporte!$E:$E,ROW(7:7)+24*(D$1-1),1)</f>
        <v>223.2</v>
      </c>
      <c r="E5" s="179">
        <f>INDEX(Reporte!$E:$E,ROW(7:7)+24*(E$1-1),1)</f>
        <v>219.5</v>
      </c>
      <c r="F5" s="179">
        <f>INDEX(Reporte!$E:$E,ROW(7:7)+24*(F$1-1),1)</f>
        <v>229.2</v>
      </c>
      <c r="G5" s="179">
        <f>INDEX(Reporte!$E:$E,ROW(7:7)+24*(G$1-1),1)</f>
        <v>217.7</v>
      </c>
      <c r="H5" s="179">
        <f>INDEX(Reporte!$E:$E,ROW(7:7)+24*(H$1-1),1)</f>
        <v>241.2</v>
      </c>
      <c r="I5" s="179">
        <f>INDEX(Reporte!$E:$E,ROW(7:7)+24*(I$1-1),1)</f>
        <v>211.2</v>
      </c>
      <c r="J5" s="179">
        <f>INDEX(Reporte!$E:$E,ROW(7:7)+24*(J$1-1),1)</f>
        <v>229.9</v>
      </c>
      <c r="K5" s="180">
        <f>INDEX(Reporte!$E:$E,ROW(7:7)+24*(K$1-1),1)</f>
        <v>228.8</v>
      </c>
      <c r="L5" s="186"/>
      <c r="M5" s="173">
        <f t="shared" si="0"/>
        <v>3</v>
      </c>
      <c r="N5" s="178">
        <f>INDEX(Reporte!$E:$E,ROW(7:7)+24*(N$1-1),1)</f>
        <v>230.6</v>
      </c>
      <c r="O5" s="179">
        <f>INDEX(Reporte!$E:$E,ROW(7:7)+24*(O$1-1),1)</f>
        <v>225.7</v>
      </c>
      <c r="P5" s="179">
        <f>INDEX(Reporte!$E:$E,ROW(7:7)+24*(P$1-1),1)</f>
        <v>232.3</v>
      </c>
      <c r="Q5" s="179">
        <f>INDEX(Reporte!$E:$E,ROW(7:7)+24*(Q$1-1),1)</f>
        <v>208.3</v>
      </c>
      <c r="R5" s="179">
        <f>INDEX(Reporte!$E:$E,ROW(7:7)+24*(R$1-1),1)</f>
        <v>240.3</v>
      </c>
      <c r="S5" s="179">
        <f>INDEX(Reporte!$E:$E,ROW(7:7)+24*(S$1-1),1)</f>
        <v>209.4</v>
      </c>
      <c r="T5" s="179">
        <f>INDEX(Reporte!$E:$E,ROW(7:7)+24*(T$1-1),1)</f>
        <v>207.7</v>
      </c>
      <c r="U5" s="179">
        <f>INDEX(Reporte!$E:$E,ROW(7:7)+24*(U$1-1),1)</f>
        <v>190.7</v>
      </c>
      <c r="V5" s="179">
        <f>INDEX(Reporte!$E:$E,ROW(7:7)+24*(V$1-1),1)</f>
        <v>217.6</v>
      </c>
      <c r="W5" s="180">
        <f>INDEX(Reporte!$E:$E,ROW(7:7)+24*(W$1-1),1)</f>
        <v>217.5</v>
      </c>
      <c r="X5" s="187"/>
      <c r="Y5" s="173">
        <f t="shared" si="1"/>
        <v>3</v>
      </c>
      <c r="Z5" s="178">
        <f>INDEX(Reporte!$E:$E,ROW(7:7)+24*(Z$1-1),1)</f>
        <v>244.1</v>
      </c>
      <c r="AA5" s="179">
        <f>INDEX(Reporte!$E:$E,ROW(7:7)+24*(AA$1-1),1)</f>
        <v>207.8</v>
      </c>
      <c r="AB5" s="179">
        <f>INDEX(Reporte!$E:$E,ROW(7:7)+24*(AB$1-1),1)</f>
        <v>228.7</v>
      </c>
      <c r="AC5" s="179">
        <f>INDEX(Reporte!$E:$E,ROW(7:7)+24*(AC$1-1),1)</f>
        <v>228.4</v>
      </c>
      <c r="AD5" s="179">
        <f>INDEX(Reporte!$E:$E,ROW(7:7)+24*(AD$1-1),1)</f>
        <v>224.2</v>
      </c>
      <c r="AE5" s="179">
        <f>INDEX(Reporte!$E:$E,ROW(7:7)+24*(AE$1-1),1)</f>
        <v>222.3</v>
      </c>
      <c r="AF5" s="179">
        <f>INDEX(Reporte!$E:$E,ROW(7:7)+24*(AF$1-1),1)</f>
        <v>216.9</v>
      </c>
      <c r="AG5" s="179">
        <f>INDEX(Reporte!$E:$E,ROW(7:7)+24*(AG$1-1),1)</f>
        <v>233.6</v>
      </c>
      <c r="AH5" s="179">
        <f>INDEX(Reporte!$E:$E,ROW(7:7)+24*(AH$1-1),1)</f>
        <v>243.4</v>
      </c>
      <c r="AI5" s="179">
        <f>INDEX(Reporte!$E:$E,ROW(7:7)+24*(AI$1-1),1)</f>
        <v>214.3</v>
      </c>
      <c r="AJ5" s="180">
        <f>INDEX(Reporte!$E:$E,ROW(7:7)+24*(AJ$1-1),1)</f>
        <v>227.9</v>
      </c>
    </row>
    <row r="6" spans="1:36" x14ac:dyDescent="0.3">
      <c r="A6" s="173">
        <v>4</v>
      </c>
      <c r="B6" s="178">
        <f>INDEX(Reporte!$E:$E,ROW(8:8)+24*(B$1-1),1)</f>
        <v>214</v>
      </c>
      <c r="C6" s="179">
        <f>INDEX(Reporte!$E:$E,ROW(8:8)+24*(C$1-1),1)</f>
        <v>251.3</v>
      </c>
      <c r="D6" s="179">
        <f>INDEX(Reporte!$E:$E,ROW(8:8)+24*(D$1-1),1)</f>
        <v>224.9</v>
      </c>
      <c r="E6" s="179">
        <f>INDEX(Reporte!$E:$E,ROW(8:8)+24*(E$1-1),1)</f>
        <v>213</v>
      </c>
      <c r="F6" s="179">
        <f>INDEX(Reporte!$E:$E,ROW(8:8)+24*(F$1-1),1)</f>
        <v>219.6</v>
      </c>
      <c r="G6" s="179">
        <f>INDEX(Reporte!$E:$E,ROW(8:8)+24*(G$1-1),1)</f>
        <v>213.5</v>
      </c>
      <c r="H6" s="179">
        <f>INDEX(Reporte!$E:$E,ROW(8:8)+24*(H$1-1),1)</f>
        <v>225.8</v>
      </c>
      <c r="I6" s="179">
        <f>INDEX(Reporte!$E:$E,ROW(8:8)+24*(I$1-1),1)</f>
        <v>222</v>
      </c>
      <c r="J6" s="179">
        <f>INDEX(Reporte!$E:$E,ROW(8:8)+24*(J$1-1),1)</f>
        <v>222.3</v>
      </c>
      <c r="K6" s="180">
        <f>INDEX(Reporte!$E:$E,ROW(8:8)+24*(K$1-1),1)</f>
        <v>230</v>
      </c>
      <c r="L6" s="186"/>
      <c r="M6" s="173">
        <f t="shared" si="0"/>
        <v>4</v>
      </c>
      <c r="N6" s="178">
        <f>INDEX(Reporte!$E:$E,ROW(8:8)+24*(N$1-1),1)</f>
        <v>227.1</v>
      </c>
      <c r="O6" s="179">
        <f>INDEX(Reporte!$E:$E,ROW(8:8)+24*(O$1-1),1)</f>
        <v>216.5</v>
      </c>
      <c r="P6" s="179">
        <f>INDEX(Reporte!$E:$E,ROW(8:8)+24*(P$1-1),1)</f>
        <v>212.6</v>
      </c>
      <c r="Q6" s="179">
        <f>INDEX(Reporte!$E:$E,ROW(8:8)+24*(Q$1-1),1)</f>
        <v>221.1</v>
      </c>
      <c r="R6" s="179">
        <f>INDEX(Reporte!$E:$E,ROW(8:8)+24*(R$1-1),1)</f>
        <v>204.6</v>
      </c>
      <c r="S6" s="179">
        <f>INDEX(Reporte!$E:$E,ROW(8:8)+24*(S$1-1),1)</f>
        <v>228</v>
      </c>
      <c r="T6" s="179">
        <f>INDEX(Reporte!$E:$E,ROW(8:8)+24*(T$1-1),1)</f>
        <v>229</v>
      </c>
      <c r="U6" s="179">
        <f>INDEX(Reporte!$E:$E,ROW(8:8)+24*(U$1-1),1)</f>
        <v>207.5</v>
      </c>
      <c r="V6" s="179">
        <f>INDEX(Reporte!$E:$E,ROW(8:8)+24*(V$1-1),1)</f>
        <v>232.4</v>
      </c>
      <c r="W6" s="180">
        <f>INDEX(Reporte!$E:$E,ROW(8:8)+24*(W$1-1),1)</f>
        <v>201.5</v>
      </c>
      <c r="X6" s="187"/>
      <c r="Y6" s="173">
        <f t="shared" si="1"/>
        <v>4</v>
      </c>
      <c r="Z6" s="178">
        <f>INDEX(Reporte!$E:$E,ROW(8:8)+24*(Z$1-1),1)</f>
        <v>215.9</v>
      </c>
      <c r="AA6" s="179">
        <f>INDEX(Reporte!$E:$E,ROW(8:8)+24*(AA$1-1),1)</f>
        <v>235.3</v>
      </c>
      <c r="AB6" s="179">
        <f>INDEX(Reporte!$E:$E,ROW(8:8)+24*(AB$1-1),1)</f>
        <v>211.6</v>
      </c>
      <c r="AC6" s="179">
        <f>INDEX(Reporte!$E:$E,ROW(8:8)+24*(AC$1-1),1)</f>
        <v>240</v>
      </c>
      <c r="AD6" s="179">
        <f>INDEX(Reporte!$E:$E,ROW(8:8)+24*(AD$1-1),1)</f>
        <v>233.7</v>
      </c>
      <c r="AE6" s="179">
        <f>INDEX(Reporte!$E:$E,ROW(8:8)+24*(AE$1-1),1)</f>
        <v>229.3</v>
      </c>
      <c r="AF6" s="179">
        <f>INDEX(Reporte!$E:$E,ROW(8:8)+24*(AF$1-1),1)</f>
        <v>226.7</v>
      </c>
      <c r="AG6" s="179">
        <f>INDEX(Reporte!$E:$E,ROW(8:8)+24*(AG$1-1),1)</f>
        <v>206.9</v>
      </c>
      <c r="AH6" s="179">
        <f>INDEX(Reporte!$E:$E,ROW(8:8)+24*(AH$1-1),1)</f>
        <v>222</v>
      </c>
      <c r="AI6" s="179">
        <f>INDEX(Reporte!$E:$E,ROW(8:8)+24*(AI$1-1),1)</f>
        <v>199.8</v>
      </c>
      <c r="AJ6" s="180">
        <f>INDEX(Reporte!$E:$E,ROW(8:8)+24*(AJ$1-1),1)</f>
        <v>239.5</v>
      </c>
    </row>
    <row r="7" spans="1:36" x14ac:dyDescent="0.3">
      <c r="A7" s="173">
        <v>5</v>
      </c>
      <c r="B7" s="178">
        <f>INDEX(Reporte!$E:$E,ROW(9:9)+24*(B$1-1),1)</f>
        <v>228.8</v>
      </c>
      <c r="C7" s="179">
        <f>INDEX(Reporte!$E:$E,ROW(9:9)+24*(C$1-1),1)</f>
        <v>232.4</v>
      </c>
      <c r="D7" s="179">
        <f>INDEX(Reporte!$E:$E,ROW(9:9)+24*(D$1-1),1)</f>
        <v>229.3</v>
      </c>
      <c r="E7" s="179">
        <f>INDEX(Reporte!$E:$E,ROW(9:9)+24*(E$1-1),1)</f>
        <v>200.9</v>
      </c>
      <c r="F7" s="179">
        <f>INDEX(Reporte!$E:$E,ROW(9:9)+24*(F$1-1),1)</f>
        <v>205.4</v>
      </c>
      <c r="G7" s="179">
        <f>INDEX(Reporte!$E:$E,ROW(9:9)+24*(G$1-1),1)</f>
        <v>217.9</v>
      </c>
      <c r="H7" s="179">
        <f>INDEX(Reporte!$E:$E,ROW(9:9)+24*(H$1-1),1)</f>
        <v>214</v>
      </c>
      <c r="I7" s="179">
        <f>INDEX(Reporte!$E:$E,ROW(9:9)+24*(I$1-1),1)</f>
        <v>234.1</v>
      </c>
      <c r="J7" s="179">
        <f>INDEX(Reporte!$E:$E,ROW(9:9)+24*(J$1-1),1)</f>
        <v>223.1</v>
      </c>
      <c r="K7" s="180">
        <f>INDEX(Reporte!$E:$E,ROW(9:9)+24*(K$1-1),1)</f>
        <v>219.5</v>
      </c>
      <c r="L7" s="186"/>
      <c r="M7" s="173">
        <f t="shared" si="0"/>
        <v>5</v>
      </c>
      <c r="N7" s="178">
        <f>INDEX(Reporte!$E:$E,ROW(9:9)+24*(N$1-1),1)</f>
        <v>196.4</v>
      </c>
      <c r="O7" s="179">
        <f>INDEX(Reporte!$E:$E,ROW(9:9)+24*(O$1-1),1)</f>
        <v>225</v>
      </c>
      <c r="P7" s="179">
        <f>INDEX(Reporte!$E:$E,ROW(9:9)+24*(P$1-1),1)</f>
        <v>235.4</v>
      </c>
      <c r="Q7" s="179">
        <f>INDEX(Reporte!$E:$E,ROW(9:9)+24*(Q$1-1),1)</f>
        <v>228</v>
      </c>
      <c r="R7" s="179">
        <f>INDEX(Reporte!$E:$E,ROW(9:9)+24*(R$1-1),1)</f>
        <v>212.8</v>
      </c>
      <c r="S7" s="179">
        <f>INDEX(Reporte!$E:$E,ROW(9:9)+24*(S$1-1),1)</f>
        <v>213.1</v>
      </c>
      <c r="T7" s="179">
        <f>INDEX(Reporte!$E:$E,ROW(9:9)+24*(T$1-1),1)</f>
        <v>234.6</v>
      </c>
      <c r="U7" s="179">
        <f>INDEX(Reporte!$E:$E,ROW(9:9)+24*(U$1-1),1)</f>
        <v>221.7</v>
      </c>
      <c r="V7" s="179">
        <f>INDEX(Reporte!$E:$E,ROW(9:9)+24*(V$1-1),1)</f>
        <v>222.6</v>
      </c>
      <c r="W7" s="180">
        <f>INDEX(Reporte!$E:$E,ROW(9:9)+24*(W$1-1),1)</f>
        <v>218.8</v>
      </c>
      <c r="X7" s="187"/>
      <c r="Y7" s="173">
        <f t="shared" si="1"/>
        <v>5</v>
      </c>
      <c r="Z7" s="178">
        <f>INDEX(Reporte!$E:$E,ROW(9:9)+24*(Z$1-1),1)</f>
        <v>225.8</v>
      </c>
      <c r="AA7" s="179">
        <f>INDEX(Reporte!$E:$E,ROW(9:9)+24*(AA$1-1),1)</f>
        <v>211.6</v>
      </c>
      <c r="AB7" s="179">
        <f>INDEX(Reporte!$E:$E,ROW(9:9)+24*(AB$1-1),1)</f>
        <v>211.5</v>
      </c>
      <c r="AC7" s="179">
        <f>INDEX(Reporte!$E:$E,ROW(9:9)+24*(AC$1-1),1)</f>
        <v>222.6</v>
      </c>
      <c r="AD7" s="179">
        <f>INDEX(Reporte!$E:$E,ROW(9:9)+24*(AD$1-1),1)</f>
        <v>225.1</v>
      </c>
      <c r="AE7" s="179">
        <f>INDEX(Reporte!$E:$E,ROW(9:9)+24*(AE$1-1),1)</f>
        <v>201.6</v>
      </c>
      <c r="AF7" s="179">
        <f>INDEX(Reporte!$E:$E,ROW(9:9)+24*(AF$1-1),1)</f>
        <v>223.6</v>
      </c>
      <c r="AG7" s="179">
        <f>INDEX(Reporte!$E:$E,ROW(9:9)+24*(AG$1-1),1)</f>
        <v>228.1</v>
      </c>
      <c r="AH7" s="179">
        <f>INDEX(Reporte!$E:$E,ROW(9:9)+24*(AH$1-1),1)</f>
        <v>212.3</v>
      </c>
      <c r="AI7" s="179">
        <f>INDEX(Reporte!$E:$E,ROW(9:9)+24*(AI$1-1),1)</f>
        <v>228.8</v>
      </c>
      <c r="AJ7" s="180">
        <f>INDEX(Reporte!$E:$E,ROW(9:9)+24*(AJ$1-1),1)</f>
        <v>205.4</v>
      </c>
    </row>
    <row r="8" spans="1:36" x14ac:dyDescent="0.3">
      <c r="A8" s="173">
        <v>6</v>
      </c>
      <c r="B8" s="178">
        <f>INDEX(Reporte!$E:$E,ROW(10:10)+24*(B$1-1),1)</f>
        <v>219</v>
      </c>
      <c r="C8" s="179">
        <f>INDEX(Reporte!$E:$E,ROW(10:10)+24*(C$1-1),1)</f>
        <v>237.1</v>
      </c>
      <c r="D8" s="179">
        <f>INDEX(Reporte!$E:$E,ROW(10:10)+24*(D$1-1),1)</f>
        <v>239</v>
      </c>
      <c r="E8" s="179">
        <f>INDEX(Reporte!$E:$E,ROW(10:10)+24*(E$1-1),1)</f>
        <v>215.3</v>
      </c>
      <c r="F8" s="179">
        <f>INDEX(Reporte!$E:$E,ROW(10:10)+24*(F$1-1),1)</f>
        <v>217</v>
      </c>
      <c r="G8" s="179">
        <f>INDEX(Reporte!$E:$E,ROW(10:10)+24*(G$1-1),1)</f>
        <v>224.4</v>
      </c>
      <c r="H8" s="179">
        <f>INDEX(Reporte!$E:$E,ROW(10:10)+24*(H$1-1),1)</f>
        <v>211.1</v>
      </c>
      <c r="I8" s="179">
        <f>INDEX(Reporte!$E:$E,ROW(10:10)+24*(I$1-1),1)</f>
        <v>230</v>
      </c>
      <c r="J8" s="179">
        <f>INDEX(Reporte!$E:$E,ROW(10:10)+24*(J$1-1),1)</f>
        <v>231</v>
      </c>
      <c r="K8" s="180">
        <f>INDEX(Reporte!$E:$E,ROW(10:10)+24*(K$1-1),1)</f>
        <v>230.8</v>
      </c>
      <c r="L8" s="186"/>
      <c r="M8" s="173">
        <f t="shared" si="0"/>
        <v>6</v>
      </c>
      <c r="N8" s="178">
        <f>INDEX(Reporte!$E:$E,ROW(10:10)+24*(N$1-1),1)</f>
        <v>213.8</v>
      </c>
      <c r="O8" s="179">
        <f>INDEX(Reporte!$E:$E,ROW(10:10)+24*(O$1-1),1)</f>
        <v>260.3</v>
      </c>
      <c r="P8" s="179">
        <f>INDEX(Reporte!$E:$E,ROW(10:10)+24*(P$1-1),1)</f>
        <v>232.8</v>
      </c>
      <c r="Q8" s="179">
        <f>INDEX(Reporte!$E:$E,ROW(10:10)+24*(Q$1-1),1)</f>
        <v>212.2</v>
      </c>
      <c r="R8" s="179">
        <f>INDEX(Reporte!$E:$E,ROW(10:10)+24*(R$1-1),1)</f>
        <v>208.4</v>
      </c>
      <c r="S8" s="179">
        <f>INDEX(Reporte!$E:$E,ROW(10:10)+24*(S$1-1),1)</f>
        <v>224.7</v>
      </c>
      <c r="T8" s="179">
        <f>INDEX(Reporte!$E:$E,ROW(10:10)+24*(T$1-1),1)</f>
        <v>213</v>
      </c>
      <c r="U8" s="179">
        <f>INDEX(Reporte!$E:$E,ROW(10:10)+24*(U$1-1),1)</f>
        <v>211</v>
      </c>
      <c r="V8" s="179">
        <f>INDEX(Reporte!$E:$E,ROW(10:10)+24*(V$1-1),1)</f>
        <v>225.9</v>
      </c>
      <c r="W8" s="180">
        <f>INDEX(Reporte!$E:$E,ROW(10:10)+24*(W$1-1),1)</f>
        <v>238.4</v>
      </c>
      <c r="X8" s="187"/>
      <c r="Y8" s="173">
        <f t="shared" si="1"/>
        <v>6</v>
      </c>
      <c r="Z8" s="178">
        <f>INDEX(Reporte!$E:$E,ROW(10:10)+24*(Z$1-1),1)</f>
        <v>226.9</v>
      </c>
      <c r="AA8" s="179">
        <f>INDEX(Reporte!$E:$E,ROW(10:10)+24*(AA$1-1),1)</f>
        <v>219.2</v>
      </c>
      <c r="AB8" s="179">
        <f>INDEX(Reporte!$E:$E,ROW(10:10)+24*(AB$1-1),1)</f>
        <v>218.5</v>
      </c>
      <c r="AC8" s="179">
        <f>INDEX(Reporte!$E:$E,ROW(10:10)+24*(AC$1-1),1)</f>
        <v>207.6</v>
      </c>
      <c r="AD8" s="179">
        <f>INDEX(Reporte!$E:$E,ROW(10:10)+24*(AD$1-1),1)</f>
        <v>227.8</v>
      </c>
      <c r="AE8" s="179">
        <f>INDEX(Reporte!$E:$E,ROW(10:10)+24*(AE$1-1),1)</f>
        <v>189.2</v>
      </c>
      <c r="AF8" s="179">
        <f>INDEX(Reporte!$E:$E,ROW(10:10)+24*(AF$1-1),1)</f>
        <v>251.8</v>
      </c>
      <c r="AG8" s="179">
        <f>INDEX(Reporte!$E:$E,ROW(10:10)+24*(AG$1-1),1)</f>
        <v>209.2</v>
      </c>
      <c r="AH8" s="179">
        <f>INDEX(Reporte!$E:$E,ROW(10:10)+24*(AH$1-1),1)</f>
        <v>216.3</v>
      </c>
      <c r="AI8" s="179">
        <f>INDEX(Reporte!$E:$E,ROW(10:10)+24*(AI$1-1),1)</f>
        <v>211.6</v>
      </c>
      <c r="AJ8" s="180">
        <f>INDEX(Reporte!$E:$E,ROW(10:10)+24*(AJ$1-1),1)</f>
        <v>227.7</v>
      </c>
    </row>
    <row r="9" spans="1:36" x14ac:dyDescent="0.3">
      <c r="A9" s="173">
        <v>7</v>
      </c>
      <c r="B9" s="178">
        <f>INDEX(Reporte!$E:$E,ROW(11:11)+24*(B$1-1),1)</f>
        <v>209.8</v>
      </c>
      <c r="C9" s="179">
        <f>INDEX(Reporte!$E:$E,ROW(11:11)+24*(C$1-1),1)</f>
        <v>175.3</v>
      </c>
      <c r="D9" s="179">
        <f>INDEX(Reporte!$E:$E,ROW(11:11)+24*(D$1-1),1)</f>
        <v>219.3</v>
      </c>
      <c r="E9" s="179">
        <f>INDEX(Reporte!$E:$E,ROW(11:11)+24*(E$1-1),1)</f>
        <v>227.1</v>
      </c>
      <c r="F9" s="179">
        <f>INDEX(Reporte!$E:$E,ROW(11:11)+24*(F$1-1),1)</f>
        <v>208.2</v>
      </c>
      <c r="G9" s="179">
        <f>INDEX(Reporte!$E:$E,ROW(11:11)+24*(G$1-1),1)</f>
        <v>226.3</v>
      </c>
      <c r="H9" s="179">
        <f>INDEX(Reporte!$E:$E,ROW(11:11)+24*(H$1-1),1)</f>
        <v>221.4</v>
      </c>
      <c r="I9" s="179">
        <f>INDEX(Reporte!$E:$E,ROW(11:11)+24*(I$1-1),1)</f>
        <v>233.7</v>
      </c>
      <c r="J9" s="179">
        <f>INDEX(Reporte!$E:$E,ROW(11:11)+24*(J$1-1),1)</f>
        <v>231.5</v>
      </c>
      <c r="K9" s="180">
        <f>INDEX(Reporte!$E:$E,ROW(11:11)+24*(K$1-1),1)</f>
        <v>209.2</v>
      </c>
      <c r="L9" s="186"/>
      <c r="M9" s="173">
        <f t="shared" si="0"/>
        <v>7</v>
      </c>
      <c r="N9" s="178">
        <f>INDEX(Reporte!$E:$E,ROW(11:11)+24*(N$1-1),1)</f>
        <v>209.4</v>
      </c>
      <c r="O9" s="179">
        <f>INDEX(Reporte!$E:$E,ROW(11:11)+24*(O$1-1),1)</f>
        <v>208.5</v>
      </c>
      <c r="P9" s="179">
        <f>INDEX(Reporte!$E:$E,ROW(11:11)+24*(P$1-1),1)</f>
        <v>228.1</v>
      </c>
      <c r="Q9" s="179">
        <f>INDEX(Reporte!$E:$E,ROW(11:11)+24*(Q$1-1),1)</f>
        <v>221.4</v>
      </c>
      <c r="R9" s="179">
        <f>INDEX(Reporte!$E:$E,ROW(11:11)+24*(R$1-1),1)</f>
        <v>200.1</v>
      </c>
      <c r="S9" s="179">
        <f>INDEX(Reporte!$E:$E,ROW(11:11)+24*(S$1-1),1)</f>
        <v>217.3</v>
      </c>
      <c r="T9" s="179">
        <f>INDEX(Reporte!$E:$E,ROW(11:11)+24*(T$1-1),1)</f>
        <v>223.6</v>
      </c>
      <c r="U9" s="179">
        <f>INDEX(Reporte!$E:$E,ROW(11:11)+24*(U$1-1),1)</f>
        <v>235.1</v>
      </c>
      <c r="V9" s="179">
        <f>INDEX(Reporte!$E:$E,ROW(11:11)+24*(V$1-1),1)</f>
        <v>209.6</v>
      </c>
      <c r="W9" s="180">
        <f>INDEX(Reporte!$E:$E,ROW(11:11)+24*(W$1-1),1)</f>
        <v>233.5</v>
      </c>
      <c r="X9" s="187"/>
      <c r="Y9" s="173">
        <f t="shared" si="1"/>
        <v>7</v>
      </c>
      <c r="Z9" s="178">
        <f>INDEX(Reporte!$E:$E,ROW(11:11)+24*(Z$1-1),1)</f>
        <v>219.1</v>
      </c>
      <c r="AA9" s="179">
        <f>INDEX(Reporte!$E:$E,ROW(11:11)+24*(AA$1-1),1)</f>
        <v>211.6</v>
      </c>
      <c r="AB9" s="179">
        <f>INDEX(Reporte!$E:$E,ROW(11:11)+24*(AB$1-1),1)</f>
        <v>201.7</v>
      </c>
      <c r="AC9" s="179">
        <f>INDEX(Reporte!$E:$E,ROW(11:11)+24*(AC$1-1),1)</f>
        <v>210.4</v>
      </c>
      <c r="AD9" s="179">
        <f>INDEX(Reporte!$E:$E,ROW(11:11)+24*(AD$1-1),1)</f>
        <v>229.6</v>
      </c>
      <c r="AE9" s="179">
        <f>INDEX(Reporte!$E:$E,ROW(11:11)+24*(AE$1-1),1)</f>
        <v>232.9</v>
      </c>
      <c r="AF9" s="179">
        <f>INDEX(Reporte!$E:$E,ROW(11:11)+24*(AF$1-1),1)</f>
        <v>242</v>
      </c>
      <c r="AG9" s="179">
        <f>INDEX(Reporte!$E:$E,ROW(11:11)+24*(AG$1-1),1)</f>
        <v>230</v>
      </c>
      <c r="AH9" s="179">
        <f>INDEX(Reporte!$E:$E,ROW(11:11)+24*(AH$1-1),1)</f>
        <v>219</v>
      </c>
      <c r="AI9" s="179">
        <f>INDEX(Reporte!$E:$E,ROW(11:11)+24*(AI$1-1),1)</f>
        <v>211.8</v>
      </c>
      <c r="AJ9" s="180">
        <f>INDEX(Reporte!$E:$E,ROW(11:11)+24*(AJ$1-1),1)</f>
        <v>228.7</v>
      </c>
    </row>
    <row r="10" spans="1:36" x14ac:dyDescent="0.3">
      <c r="A10" s="173">
        <v>8</v>
      </c>
      <c r="B10" s="178">
        <f>INDEX(Reporte!$E:$E,ROW(12:12)+24*(B$1-1),1)</f>
        <v>227.1</v>
      </c>
      <c r="C10" s="179">
        <f>INDEX(Reporte!$E:$E,ROW(12:12)+24*(C$1-1),1)</f>
        <v>198.5</v>
      </c>
      <c r="D10" s="179">
        <f>INDEX(Reporte!$E:$E,ROW(12:12)+24*(D$1-1),1)</f>
        <v>241.3</v>
      </c>
      <c r="E10" s="179">
        <f>INDEX(Reporte!$E:$E,ROW(12:12)+24*(E$1-1),1)</f>
        <v>205.8</v>
      </c>
      <c r="F10" s="179">
        <f>INDEX(Reporte!$E:$E,ROW(12:12)+24*(F$1-1),1)</f>
        <v>209.8</v>
      </c>
      <c r="G10" s="179">
        <f>INDEX(Reporte!$E:$E,ROW(12:12)+24*(G$1-1),1)</f>
        <v>221.3</v>
      </c>
      <c r="H10" s="179">
        <f>INDEX(Reporte!$E:$E,ROW(12:12)+24*(H$1-1),1)</f>
        <v>218.9</v>
      </c>
      <c r="I10" s="179">
        <f>INDEX(Reporte!$E:$E,ROW(12:12)+24*(I$1-1),1)</f>
        <v>223.5</v>
      </c>
      <c r="J10" s="179">
        <f>INDEX(Reporte!$E:$E,ROW(12:12)+24*(J$1-1),1)</f>
        <v>232.6</v>
      </c>
      <c r="K10" s="180">
        <f>INDEX(Reporte!$E:$E,ROW(12:12)+24*(K$1-1),1)</f>
        <v>241.2</v>
      </c>
      <c r="L10" s="186"/>
      <c r="M10" s="173">
        <f t="shared" si="0"/>
        <v>8</v>
      </c>
      <c r="N10" s="178">
        <f>INDEX(Reporte!$E:$E,ROW(12:12)+24*(N$1-1),1)</f>
        <v>225.9</v>
      </c>
      <c r="O10" s="179">
        <f>INDEX(Reporte!$E:$E,ROW(12:12)+24*(O$1-1),1)</f>
        <v>231.1</v>
      </c>
      <c r="P10" s="179">
        <f>INDEX(Reporte!$E:$E,ROW(12:12)+24*(P$1-1),1)</f>
        <v>204</v>
      </c>
      <c r="Q10" s="179">
        <f>INDEX(Reporte!$E:$E,ROW(12:12)+24*(Q$1-1),1)</f>
        <v>213.7</v>
      </c>
      <c r="R10" s="179">
        <f>INDEX(Reporte!$E:$E,ROW(12:12)+24*(R$1-1),1)</f>
        <v>243.6</v>
      </c>
      <c r="S10" s="179">
        <f>INDEX(Reporte!$E:$E,ROW(12:12)+24*(S$1-1),1)</f>
        <v>252.6</v>
      </c>
      <c r="T10" s="179">
        <f>INDEX(Reporte!$E:$E,ROW(12:12)+24*(T$1-1),1)</f>
        <v>225.9</v>
      </c>
      <c r="U10" s="179">
        <f>INDEX(Reporte!$E:$E,ROW(12:12)+24*(U$1-1),1)</f>
        <v>220.3</v>
      </c>
      <c r="V10" s="179">
        <f>INDEX(Reporte!$E:$E,ROW(12:12)+24*(V$1-1),1)</f>
        <v>241.5</v>
      </c>
      <c r="W10" s="180">
        <f>INDEX(Reporte!$E:$E,ROW(12:12)+24*(W$1-1),1)</f>
        <v>219.5</v>
      </c>
      <c r="X10" s="187"/>
      <c r="Y10" s="173">
        <f t="shared" si="1"/>
        <v>8</v>
      </c>
      <c r="Z10" s="178">
        <f>INDEX(Reporte!$E:$E,ROW(12:12)+24*(Z$1-1),1)</f>
        <v>208.2</v>
      </c>
      <c r="AA10" s="179">
        <f>INDEX(Reporte!$E:$E,ROW(12:12)+24*(AA$1-1),1)</f>
        <v>244.1</v>
      </c>
      <c r="AB10" s="179">
        <f>INDEX(Reporte!$E:$E,ROW(12:12)+24*(AB$1-1),1)</f>
        <v>224</v>
      </c>
      <c r="AC10" s="179">
        <f>INDEX(Reporte!$E:$E,ROW(12:12)+24*(AC$1-1),1)</f>
        <v>214.7</v>
      </c>
      <c r="AD10" s="179">
        <f>INDEX(Reporte!$E:$E,ROW(12:12)+24*(AD$1-1),1)</f>
        <v>225.4</v>
      </c>
      <c r="AE10" s="179">
        <f>INDEX(Reporte!$E:$E,ROW(12:12)+24*(AE$1-1),1)</f>
        <v>225.9</v>
      </c>
      <c r="AF10" s="179">
        <f>INDEX(Reporte!$E:$E,ROW(12:12)+24*(AF$1-1),1)</f>
        <v>206.7</v>
      </c>
      <c r="AG10" s="179">
        <f>INDEX(Reporte!$E:$E,ROW(12:12)+24*(AG$1-1),1)</f>
        <v>216.2</v>
      </c>
      <c r="AH10" s="179">
        <f>INDEX(Reporte!$E:$E,ROW(12:12)+24*(AH$1-1),1)</f>
        <v>222.4</v>
      </c>
      <c r="AI10" s="179">
        <f>INDEX(Reporte!$E:$E,ROW(12:12)+24*(AI$1-1),1)</f>
        <v>220.2</v>
      </c>
      <c r="AJ10" s="180">
        <f>INDEX(Reporte!$E:$E,ROW(12:12)+24*(AJ$1-1),1)</f>
        <v>246.3</v>
      </c>
    </row>
    <row r="11" spans="1:36" x14ac:dyDescent="0.3">
      <c r="A11" s="173">
        <v>9</v>
      </c>
      <c r="B11" s="178">
        <f>INDEX(Reporte!$E:$E,ROW(13:13)+24*(B$1-1),1)</f>
        <v>201.6</v>
      </c>
      <c r="C11" s="179">
        <f>INDEX(Reporte!$E:$E,ROW(13:13)+24*(C$1-1),1)</f>
        <v>243.2</v>
      </c>
      <c r="D11" s="179">
        <f>INDEX(Reporte!$E:$E,ROW(13:13)+24*(D$1-1),1)</f>
        <v>236.3</v>
      </c>
      <c r="E11" s="179">
        <f>INDEX(Reporte!$E:$E,ROW(13:13)+24*(E$1-1),1)</f>
        <v>209.9</v>
      </c>
      <c r="F11" s="179">
        <f>INDEX(Reporte!$E:$E,ROW(13:13)+24*(F$1-1),1)</f>
        <v>254.6</v>
      </c>
      <c r="G11" s="179">
        <f>INDEX(Reporte!$E:$E,ROW(13:13)+24*(G$1-1),1)</f>
        <v>226.2</v>
      </c>
      <c r="H11" s="179">
        <f>INDEX(Reporte!$E:$E,ROW(13:13)+24*(H$1-1),1)</f>
        <v>231.1</v>
      </c>
      <c r="I11" s="179">
        <f>INDEX(Reporte!$E:$E,ROW(13:13)+24*(I$1-1),1)</f>
        <v>229.9</v>
      </c>
      <c r="J11" s="179">
        <f>INDEX(Reporte!$E:$E,ROW(13:13)+24*(J$1-1),1)</f>
        <v>250.4</v>
      </c>
      <c r="K11" s="180">
        <f>INDEX(Reporte!$E:$E,ROW(13:13)+24*(K$1-1),1)</f>
        <v>230.5</v>
      </c>
      <c r="L11" s="186"/>
      <c r="M11" s="173">
        <f t="shared" si="0"/>
        <v>9</v>
      </c>
      <c r="N11" s="178">
        <f>INDEX(Reporte!$E:$E,ROW(13:13)+24*(N$1-1),1)</f>
        <v>223.2</v>
      </c>
      <c r="O11" s="179">
        <f>INDEX(Reporte!$E:$E,ROW(13:13)+24*(O$1-1),1)</f>
        <v>216.1</v>
      </c>
      <c r="P11" s="179">
        <f>INDEX(Reporte!$E:$E,ROW(13:13)+24*(P$1-1),1)</f>
        <v>222.6</v>
      </c>
      <c r="Q11" s="179">
        <f>INDEX(Reporte!$E:$E,ROW(13:13)+24*(Q$1-1),1)</f>
        <v>207.3</v>
      </c>
      <c r="R11" s="179">
        <f>INDEX(Reporte!$E:$E,ROW(13:13)+24*(R$1-1),1)</f>
        <v>217.7</v>
      </c>
      <c r="S11" s="179">
        <f>INDEX(Reporte!$E:$E,ROW(13:13)+24*(S$1-1),1)</f>
        <v>241.5</v>
      </c>
      <c r="T11" s="179">
        <f>INDEX(Reporte!$E:$E,ROW(13:13)+24*(T$1-1),1)</f>
        <v>244.1</v>
      </c>
      <c r="U11" s="179">
        <f>INDEX(Reporte!$E:$E,ROW(13:13)+24*(U$1-1),1)</f>
        <v>228.6</v>
      </c>
      <c r="V11" s="179">
        <f>INDEX(Reporte!$E:$E,ROW(13:13)+24*(V$1-1),1)</f>
        <v>218.5</v>
      </c>
      <c r="W11" s="180">
        <f>INDEX(Reporte!$E:$E,ROW(13:13)+24*(W$1-1),1)</f>
        <v>233.7</v>
      </c>
      <c r="X11" s="187"/>
      <c r="Y11" s="173">
        <f t="shared" si="1"/>
        <v>9</v>
      </c>
      <c r="Z11" s="178">
        <f>INDEX(Reporte!$E:$E,ROW(13:13)+24*(Z$1-1),1)</f>
        <v>224.1</v>
      </c>
      <c r="AA11" s="179">
        <f>INDEX(Reporte!$E:$E,ROW(13:13)+24*(AA$1-1),1)</f>
        <v>224.1</v>
      </c>
      <c r="AB11" s="179">
        <f>INDEX(Reporte!$E:$E,ROW(13:13)+24*(AB$1-1),1)</f>
        <v>247.9</v>
      </c>
      <c r="AC11" s="179">
        <f>INDEX(Reporte!$E:$E,ROW(13:13)+24*(AC$1-1),1)</f>
        <v>226.1</v>
      </c>
      <c r="AD11" s="179">
        <f>INDEX(Reporte!$E:$E,ROW(13:13)+24*(AD$1-1),1)</f>
        <v>221.3</v>
      </c>
      <c r="AE11" s="179">
        <f>INDEX(Reporte!$E:$E,ROW(13:13)+24*(AE$1-1),1)</f>
        <v>220.7</v>
      </c>
      <c r="AF11" s="179">
        <f>INDEX(Reporte!$E:$E,ROW(13:13)+24*(AF$1-1),1)</f>
        <v>225.3</v>
      </c>
      <c r="AG11" s="179">
        <f>INDEX(Reporte!$E:$E,ROW(13:13)+24*(AG$1-1),1)</f>
        <v>214.4</v>
      </c>
      <c r="AH11" s="179">
        <f>INDEX(Reporte!$E:$E,ROW(13:13)+24*(AH$1-1),1)</f>
        <v>227.9</v>
      </c>
      <c r="AI11" s="179">
        <f>INDEX(Reporte!$E:$E,ROW(13:13)+24*(AI$1-1),1)</f>
        <v>211</v>
      </c>
      <c r="AJ11" s="180">
        <f>INDEX(Reporte!$E:$E,ROW(13:13)+24*(AJ$1-1),1)</f>
        <v>208.2</v>
      </c>
    </row>
    <row r="12" spans="1:36" x14ac:dyDescent="0.3">
      <c r="A12" s="173">
        <v>10</v>
      </c>
      <c r="B12" s="178">
        <f>INDEX(Reporte!$E:$E,ROW(14:14)+24*(B$1-1),1)</f>
        <v>215.2</v>
      </c>
      <c r="C12" s="179">
        <f>INDEX(Reporte!$E:$E,ROW(14:14)+24*(C$1-1),1)</f>
        <v>218.9</v>
      </c>
      <c r="D12" s="179">
        <f>INDEX(Reporte!$E:$E,ROW(14:14)+24*(D$1-1),1)</f>
        <v>221.6</v>
      </c>
      <c r="E12" s="179">
        <f>INDEX(Reporte!$E:$E,ROW(14:14)+24*(E$1-1),1)</f>
        <v>234.2</v>
      </c>
      <c r="F12" s="179">
        <f>INDEX(Reporte!$E:$E,ROW(14:14)+24*(F$1-1),1)</f>
        <v>209.3</v>
      </c>
      <c r="G12" s="179">
        <f>INDEX(Reporte!$E:$E,ROW(14:14)+24*(G$1-1),1)</f>
        <v>241.9</v>
      </c>
      <c r="H12" s="179">
        <f>INDEX(Reporte!$E:$E,ROW(14:14)+24*(H$1-1),1)</f>
        <v>223.9</v>
      </c>
      <c r="I12" s="179">
        <f>INDEX(Reporte!$E:$E,ROW(14:14)+24*(I$1-1),1)</f>
        <v>227.6</v>
      </c>
      <c r="J12" s="179">
        <f>INDEX(Reporte!$E:$E,ROW(14:14)+24*(J$1-1),1)</f>
        <v>232.6</v>
      </c>
      <c r="K12" s="180">
        <f>INDEX(Reporte!$E:$E,ROW(14:14)+24*(K$1-1),1)</f>
        <v>187.2</v>
      </c>
      <c r="L12" s="186"/>
      <c r="M12" s="173">
        <f t="shared" si="0"/>
        <v>10</v>
      </c>
      <c r="N12" s="178">
        <f>INDEX(Reporte!$E:$E,ROW(14:14)+24*(N$1-1),1)</f>
        <v>238.6</v>
      </c>
      <c r="O12" s="179">
        <f>INDEX(Reporte!$E:$E,ROW(14:14)+24*(O$1-1),1)</f>
        <v>217.9</v>
      </c>
      <c r="P12" s="179">
        <f>INDEX(Reporte!$E:$E,ROW(14:14)+24*(P$1-1),1)</f>
        <v>237.8</v>
      </c>
      <c r="Q12" s="179">
        <f>INDEX(Reporte!$E:$E,ROW(14:14)+24*(Q$1-1),1)</f>
        <v>222.1</v>
      </c>
      <c r="R12" s="179">
        <f>INDEX(Reporte!$E:$E,ROW(14:14)+24*(R$1-1),1)</f>
        <v>218.9</v>
      </c>
      <c r="S12" s="179">
        <f>INDEX(Reporte!$E:$E,ROW(14:14)+24*(S$1-1),1)</f>
        <v>223.1</v>
      </c>
      <c r="T12" s="179">
        <f>INDEX(Reporte!$E:$E,ROW(14:14)+24*(T$1-1),1)</f>
        <v>213.4</v>
      </c>
      <c r="U12" s="179">
        <f>INDEX(Reporte!$E:$E,ROW(14:14)+24*(U$1-1),1)</f>
        <v>228.3</v>
      </c>
      <c r="V12" s="179">
        <f>INDEX(Reporte!$E:$E,ROW(14:14)+24*(V$1-1),1)</f>
        <v>208</v>
      </c>
      <c r="W12" s="180">
        <f>INDEX(Reporte!$E:$E,ROW(14:14)+24*(W$1-1),1)</f>
        <v>236.8</v>
      </c>
      <c r="X12" s="187"/>
      <c r="Y12" s="173">
        <f t="shared" si="1"/>
        <v>10</v>
      </c>
      <c r="Z12" s="178">
        <f>INDEX(Reporte!$E:$E,ROW(14:14)+24*(Z$1-1),1)</f>
        <v>216.7</v>
      </c>
      <c r="AA12" s="179">
        <f>INDEX(Reporte!$E:$E,ROW(14:14)+24*(AA$1-1),1)</f>
        <v>227.8</v>
      </c>
      <c r="AB12" s="179">
        <f>INDEX(Reporte!$E:$E,ROW(14:14)+24*(AB$1-1),1)</f>
        <v>206.5</v>
      </c>
      <c r="AC12" s="179">
        <f>INDEX(Reporte!$E:$E,ROW(14:14)+24*(AC$1-1),1)</f>
        <v>234.3</v>
      </c>
      <c r="AD12" s="179">
        <f>INDEX(Reporte!$E:$E,ROW(14:14)+24*(AD$1-1),1)</f>
        <v>209</v>
      </c>
      <c r="AE12" s="179">
        <f>INDEX(Reporte!$E:$E,ROW(14:14)+24*(AE$1-1),1)</f>
        <v>217.9</v>
      </c>
      <c r="AF12" s="179">
        <f>INDEX(Reporte!$E:$E,ROW(14:14)+24*(AF$1-1),1)</f>
        <v>211</v>
      </c>
      <c r="AG12" s="179">
        <f>INDEX(Reporte!$E:$E,ROW(14:14)+24*(AG$1-1),1)</f>
        <v>217.6</v>
      </c>
      <c r="AH12" s="179">
        <f>INDEX(Reporte!$E:$E,ROW(14:14)+24*(AH$1-1),1)</f>
        <v>204.8</v>
      </c>
      <c r="AI12" s="179">
        <f>INDEX(Reporte!$E:$E,ROW(14:14)+24*(AI$1-1),1)</f>
        <v>197.4</v>
      </c>
      <c r="AJ12" s="180">
        <f>INDEX(Reporte!$E:$E,ROW(14:14)+24*(AJ$1-1),1)</f>
        <v>225.3</v>
      </c>
    </row>
    <row r="13" spans="1:36" x14ac:dyDescent="0.3">
      <c r="A13" s="173">
        <v>11</v>
      </c>
      <c r="B13" s="178">
        <f>INDEX(Reporte!$E:$E,ROW(15:15)+24*(B$1-1),1)</f>
        <v>205.5</v>
      </c>
      <c r="C13" s="179">
        <f>INDEX(Reporte!$E:$E,ROW(15:15)+24*(C$1-1),1)</f>
        <v>216</v>
      </c>
      <c r="D13" s="179">
        <f>INDEX(Reporte!$E:$E,ROW(15:15)+24*(D$1-1),1)</f>
        <v>251.2</v>
      </c>
      <c r="E13" s="179">
        <f>INDEX(Reporte!$E:$E,ROW(15:15)+24*(E$1-1),1)</f>
        <v>239.9</v>
      </c>
      <c r="F13" s="179">
        <f>INDEX(Reporte!$E:$E,ROW(15:15)+24*(F$1-1),1)</f>
        <v>231.3</v>
      </c>
      <c r="G13" s="179">
        <f>INDEX(Reporte!$E:$E,ROW(15:15)+24*(G$1-1),1)</f>
        <v>216</v>
      </c>
      <c r="H13" s="179">
        <f>INDEX(Reporte!$E:$E,ROW(15:15)+24*(H$1-1),1)</f>
        <v>220.9</v>
      </c>
      <c r="I13" s="179">
        <f>INDEX(Reporte!$E:$E,ROW(15:15)+24*(I$1-1),1)</f>
        <v>216.2</v>
      </c>
      <c r="J13" s="179">
        <f>INDEX(Reporte!$E:$E,ROW(15:15)+24*(J$1-1),1)</f>
        <v>215.7</v>
      </c>
      <c r="K13" s="180">
        <f>INDEX(Reporte!$E:$E,ROW(15:15)+24*(K$1-1),1)</f>
        <v>196.4</v>
      </c>
      <c r="L13" s="186"/>
      <c r="M13" s="173">
        <f t="shared" si="0"/>
        <v>11</v>
      </c>
      <c r="N13" s="178">
        <f>INDEX(Reporte!$E:$E,ROW(15:15)+24*(N$1-1),1)</f>
        <v>243</v>
      </c>
      <c r="O13" s="179">
        <f>INDEX(Reporte!$E:$E,ROW(15:15)+24*(O$1-1),1)</f>
        <v>215.3</v>
      </c>
      <c r="P13" s="179">
        <f>INDEX(Reporte!$E:$E,ROW(15:15)+24*(P$1-1),1)</f>
        <v>236.2</v>
      </c>
      <c r="Q13" s="179">
        <f>INDEX(Reporte!$E:$E,ROW(15:15)+24*(Q$1-1),1)</f>
        <v>198.5</v>
      </c>
      <c r="R13" s="179">
        <f>INDEX(Reporte!$E:$E,ROW(15:15)+24*(R$1-1),1)</f>
        <v>214.7</v>
      </c>
      <c r="S13" s="179">
        <f>INDEX(Reporte!$E:$E,ROW(15:15)+24*(S$1-1),1)</f>
        <v>211.9</v>
      </c>
      <c r="T13" s="179">
        <f>INDEX(Reporte!$E:$E,ROW(15:15)+24*(T$1-1),1)</f>
        <v>224.2</v>
      </c>
      <c r="U13" s="179">
        <f>INDEX(Reporte!$E:$E,ROW(15:15)+24*(U$1-1),1)</f>
        <v>208.7</v>
      </c>
      <c r="V13" s="179">
        <f>INDEX(Reporte!$E:$E,ROW(15:15)+24*(V$1-1),1)</f>
        <v>220.4</v>
      </c>
      <c r="W13" s="180">
        <f>INDEX(Reporte!$E:$E,ROW(15:15)+24*(W$1-1),1)</f>
        <v>226.6</v>
      </c>
      <c r="X13" s="187"/>
      <c r="Y13" s="173">
        <f t="shared" si="1"/>
        <v>11</v>
      </c>
      <c r="Z13" s="178">
        <f>INDEX(Reporte!$E:$E,ROW(15:15)+24*(Z$1-1),1)</f>
        <v>232.9</v>
      </c>
      <c r="AA13" s="179">
        <f>INDEX(Reporte!$E:$E,ROW(15:15)+24*(AA$1-1),1)</f>
        <v>218.4</v>
      </c>
      <c r="AB13" s="179">
        <f>INDEX(Reporte!$E:$E,ROW(15:15)+24*(AB$1-1),1)</f>
        <v>216.2</v>
      </c>
      <c r="AC13" s="179">
        <f>INDEX(Reporte!$E:$E,ROW(15:15)+24*(AC$1-1),1)</f>
        <v>213.6</v>
      </c>
      <c r="AD13" s="179">
        <f>INDEX(Reporte!$E:$E,ROW(15:15)+24*(AD$1-1),1)</f>
        <v>234.6</v>
      </c>
      <c r="AE13" s="179">
        <f>INDEX(Reporte!$E:$E,ROW(15:15)+24*(AE$1-1),1)</f>
        <v>211.2</v>
      </c>
      <c r="AF13" s="179">
        <f>INDEX(Reporte!$E:$E,ROW(15:15)+24*(AF$1-1),1)</f>
        <v>213.4</v>
      </c>
      <c r="AG13" s="179">
        <f>INDEX(Reporte!$E:$E,ROW(15:15)+24*(AG$1-1),1)</f>
        <v>198.4</v>
      </c>
      <c r="AH13" s="179">
        <f>INDEX(Reporte!$E:$E,ROW(15:15)+24*(AH$1-1),1)</f>
        <v>221.2</v>
      </c>
      <c r="AI13" s="179">
        <f>INDEX(Reporte!$E:$E,ROW(15:15)+24*(AI$1-1),1)</f>
        <v>195.2</v>
      </c>
      <c r="AJ13" s="180">
        <f>INDEX(Reporte!$E:$E,ROW(15:15)+24*(AJ$1-1),1)</f>
        <v>217.1</v>
      </c>
    </row>
    <row r="14" spans="1:36" x14ac:dyDescent="0.3">
      <c r="A14" s="173">
        <v>12</v>
      </c>
      <c r="B14" s="178">
        <f>INDEX(Reporte!$E:$E,ROW(16:16)+24*(B$1-1),1)</f>
        <v>210.4</v>
      </c>
      <c r="C14" s="179">
        <f>INDEX(Reporte!$E:$E,ROW(16:16)+24*(C$1-1),1)</f>
        <v>212.5</v>
      </c>
      <c r="D14" s="179">
        <f>INDEX(Reporte!$E:$E,ROW(16:16)+24*(D$1-1),1)</f>
        <v>203</v>
      </c>
      <c r="E14" s="179">
        <f>INDEX(Reporte!$E:$E,ROW(16:16)+24*(E$1-1),1)</f>
        <v>220.4</v>
      </c>
      <c r="F14" s="179">
        <f>INDEX(Reporte!$E:$E,ROW(16:16)+24*(F$1-1),1)</f>
        <v>208.8</v>
      </c>
      <c r="G14" s="179">
        <f>INDEX(Reporte!$E:$E,ROW(16:16)+24*(G$1-1),1)</f>
        <v>195.1</v>
      </c>
      <c r="H14" s="179">
        <f>INDEX(Reporte!$E:$E,ROW(16:16)+24*(H$1-1),1)</f>
        <v>213.7</v>
      </c>
      <c r="I14" s="179">
        <f>INDEX(Reporte!$E:$E,ROW(16:16)+24*(I$1-1),1)</f>
        <v>216.6</v>
      </c>
      <c r="J14" s="179">
        <f>INDEX(Reporte!$E:$E,ROW(16:16)+24*(J$1-1),1)</f>
        <v>225.7</v>
      </c>
      <c r="K14" s="180">
        <f>INDEX(Reporte!$E:$E,ROW(16:16)+24*(K$1-1),1)</f>
        <v>225</v>
      </c>
      <c r="L14" s="186"/>
      <c r="M14" s="173">
        <f t="shared" si="0"/>
        <v>12</v>
      </c>
      <c r="N14" s="178">
        <f>INDEX(Reporte!$E:$E,ROW(16:16)+24*(N$1-1),1)</f>
        <v>234.2</v>
      </c>
      <c r="O14" s="179">
        <f>INDEX(Reporte!$E:$E,ROW(16:16)+24*(O$1-1),1)</f>
        <v>219.6</v>
      </c>
      <c r="P14" s="179">
        <f>INDEX(Reporte!$E:$E,ROW(16:16)+24*(P$1-1),1)</f>
        <v>233</v>
      </c>
      <c r="Q14" s="179">
        <f>INDEX(Reporte!$E:$E,ROW(16:16)+24*(Q$1-1),1)</f>
        <v>207.9</v>
      </c>
      <c r="R14" s="179">
        <f>INDEX(Reporte!$E:$E,ROW(16:16)+24*(R$1-1),1)</f>
        <v>191</v>
      </c>
      <c r="S14" s="179">
        <f>INDEX(Reporte!$E:$E,ROW(16:16)+24*(S$1-1),1)</f>
        <v>218.5</v>
      </c>
      <c r="T14" s="179">
        <f>INDEX(Reporte!$E:$E,ROW(16:16)+24*(T$1-1),1)</f>
        <v>210.8</v>
      </c>
      <c r="U14" s="179">
        <f>INDEX(Reporte!$E:$E,ROW(16:16)+24*(U$1-1),1)</f>
        <v>246.5</v>
      </c>
      <c r="V14" s="179">
        <f>INDEX(Reporte!$E:$E,ROW(16:16)+24*(V$1-1),1)</f>
        <v>241.7</v>
      </c>
      <c r="W14" s="180">
        <f>INDEX(Reporte!$E:$E,ROW(16:16)+24*(W$1-1),1)</f>
        <v>214</v>
      </c>
      <c r="X14" s="187"/>
      <c r="Y14" s="173">
        <f t="shared" si="1"/>
        <v>12</v>
      </c>
      <c r="Z14" s="178">
        <f>INDEX(Reporte!$E:$E,ROW(16:16)+24*(Z$1-1),1)</f>
        <v>224.2</v>
      </c>
      <c r="AA14" s="179">
        <f>INDEX(Reporte!$E:$E,ROW(16:16)+24*(AA$1-1),1)</f>
        <v>230.6</v>
      </c>
      <c r="AB14" s="179">
        <f>INDEX(Reporte!$E:$E,ROW(16:16)+24*(AB$1-1),1)</f>
        <v>238</v>
      </c>
      <c r="AC14" s="179">
        <f>INDEX(Reporte!$E:$E,ROW(16:16)+24*(AC$1-1),1)</f>
        <v>226.9</v>
      </c>
      <c r="AD14" s="179">
        <f>INDEX(Reporte!$E:$E,ROW(16:16)+24*(AD$1-1),1)</f>
        <v>209.5</v>
      </c>
      <c r="AE14" s="179">
        <f>INDEX(Reporte!$E:$E,ROW(16:16)+24*(AE$1-1),1)</f>
        <v>242.7</v>
      </c>
      <c r="AF14" s="179">
        <f>INDEX(Reporte!$E:$E,ROW(16:16)+24*(AF$1-1),1)</f>
        <v>238.4</v>
      </c>
      <c r="AG14" s="179">
        <f>INDEX(Reporte!$E:$E,ROW(16:16)+24*(AG$1-1),1)</f>
        <v>212.1</v>
      </c>
      <c r="AH14" s="179">
        <f>INDEX(Reporte!$E:$E,ROW(16:16)+24*(AH$1-1),1)</f>
        <v>230.1</v>
      </c>
      <c r="AI14" s="179">
        <f>INDEX(Reporte!$E:$E,ROW(16:16)+24*(AI$1-1),1)</f>
        <v>203.5</v>
      </c>
      <c r="AJ14" s="180">
        <f>INDEX(Reporte!$E:$E,ROW(16:16)+24*(AJ$1-1),1)</f>
        <v>212</v>
      </c>
    </row>
    <row r="15" spans="1:36" x14ac:dyDescent="0.3">
      <c r="A15" s="173">
        <v>13</v>
      </c>
      <c r="B15" s="178">
        <f>INDEX(Reporte!$E:$E,ROW(17:17)+24*(B$1-1),1)</f>
        <v>226.4</v>
      </c>
      <c r="C15" s="179">
        <f>INDEX(Reporte!$E:$E,ROW(17:17)+24*(C$1-1),1)</f>
        <v>216.1</v>
      </c>
      <c r="D15" s="179">
        <f>INDEX(Reporte!$E:$E,ROW(17:17)+24*(D$1-1),1)</f>
        <v>212.7</v>
      </c>
      <c r="E15" s="179">
        <f>INDEX(Reporte!$E:$E,ROW(17:17)+24*(E$1-1),1)</f>
        <v>205.1</v>
      </c>
      <c r="F15" s="179">
        <f>INDEX(Reporte!$E:$E,ROW(17:17)+24*(F$1-1),1)</f>
        <v>225.7</v>
      </c>
      <c r="G15" s="179">
        <f>INDEX(Reporte!$E:$E,ROW(17:17)+24*(G$1-1),1)</f>
        <v>241.1</v>
      </c>
      <c r="H15" s="179">
        <f>INDEX(Reporte!$E:$E,ROW(17:17)+24*(H$1-1),1)</f>
        <v>238.2</v>
      </c>
      <c r="I15" s="179">
        <f>INDEX(Reporte!$E:$E,ROW(17:17)+24*(I$1-1),1)</f>
        <v>234.2</v>
      </c>
      <c r="J15" s="179">
        <f>INDEX(Reporte!$E:$E,ROW(17:17)+24*(J$1-1),1)</f>
        <v>221.4</v>
      </c>
      <c r="K15" s="180">
        <f>INDEX(Reporte!$E:$E,ROW(17:17)+24*(K$1-1),1)</f>
        <v>234.9</v>
      </c>
      <c r="L15" s="186"/>
      <c r="M15" s="173">
        <f t="shared" si="0"/>
        <v>13</v>
      </c>
      <c r="N15" s="178">
        <f>INDEX(Reporte!$E:$E,ROW(17:17)+24*(N$1-1),1)</f>
        <v>233.4</v>
      </c>
      <c r="O15" s="179">
        <f>INDEX(Reporte!$E:$E,ROW(17:17)+24*(O$1-1),1)</f>
        <v>194.5</v>
      </c>
      <c r="P15" s="179">
        <f>INDEX(Reporte!$E:$E,ROW(17:17)+24*(P$1-1),1)</f>
        <v>216.8</v>
      </c>
      <c r="Q15" s="179">
        <f>INDEX(Reporte!$E:$E,ROW(17:17)+24*(Q$1-1),1)</f>
        <v>211.5</v>
      </c>
      <c r="R15" s="179">
        <f>INDEX(Reporte!$E:$E,ROW(17:17)+24*(R$1-1),1)</f>
        <v>225</v>
      </c>
      <c r="S15" s="179">
        <f>INDEX(Reporte!$E:$E,ROW(17:17)+24*(S$1-1),1)</f>
        <v>230</v>
      </c>
      <c r="T15" s="179">
        <f>INDEX(Reporte!$E:$E,ROW(17:17)+24*(T$1-1),1)</f>
        <v>215.8</v>
      </c>
      <c r="U15" s="179">
        <f>INDEX(Reporte!$E:$E,ROW(17:17)+24*(U$1-1),1)</f>
        <v>237.6</v>
      </c>
      <c r="V15" s="179">
        <f>INDEX(Reporte!$E:$E,ROW(17:17)+24*(V$1-1),1)</f>
        <v>215.7</v>
      </c>
      <c r="W15" s="180">
        <f>INDEX(Reporte!$E:$E,ROW(17:17)+24*(W$1-1),1)</f>
        <v>217.6</v>
      </c>
      <c r="X15" s="187"/>
      <c r="Y15" s="173">
        <f t="shared" si="1"/>
        <v>13</v>
      </c>
      <c r="Z15" s="178">
        <f>INDEX(Reporte!$E:$E,ROW(17:17)+24*(Z$1-1),1)</f>
        <v>210.5</v>
      </c>
      <c r="AA15" s="179">
        <f>INDEX(Reporte!$E:$E,ROW(17:17)+24*(AA$1-1),1)</f>
        <v>228.4</v>
      </c>
      <c r="AB15" s="179">
        <f>INDEX(Reporte!$E:$E,ROW(17:17)+24*(AB$1-1),1)</f>
        <v>208.7</v>
      </c>
      <c r="AC15" s="179">
        <f>INDEX(Reporte!$E:$E,ROW(17:17)+24*(AC$1-1),1)</f>
        <v>209.9</v>
      </c>
      <c r="AD15" s="179">
        <f>INDEX(Reporte!$E:$E,ROW(17:17)+24*(AD$1-1),1)</f>
        <v>220.7</v>
      </c>
      <c r="AE15" s="179">
        <f>INDEX(Reporte!$E:$E,ROW(17:17)+24*(AE$1-1),1)</f>
        <v>192.2</v>
      </c>
      <c r="AF15" s="179">
        <f>INDEX(Reporte!$E:$E,ROW(17:17)+24*(AF$1-1),1)</f>
        <v>224</v>
      </c>
      <c r="AG15" s="179">
        <f>INDEX(Reporte!$E:$E,ROW(17:17)+24*(AG$1-1),1)</f>
        <v>199.8</v>
      </c>
      <c r="AH15" s="179">
        <f>INDEX(Reporte!$E:$E,ROW(17:17)+24*(AH$1-1),1)</f>
        <v>237.9</v>
      </c>
      <c r="AI15" s="179">
        <f>INDEX(Reporte!$E:$E,ROW(17:17)+24*(AI$1-1),1)</f>
        <v>209.9</v>
      </c>
      <c r="AJ15" s="180">
        <f>INDEX(Reporte!$E:$E,ROW(17:17)+24*(AJ$1-1),1)</f>
        <v>233.8</v>
      </c>
    </row>
    <row r="16" spans="1:36" x14ac:dyDescent="0.3">
      <c r="A16" s="173">
        <v>14</v>
      </c>
      <c r="B16" s="178">
        <f>INDEX(Reporte!$E:$E,ROW(18:18)+24*(B$1-1),1)</f>
        <v>244.9</v>
      </c>
      <c r="C16" s="179">
        <f>INDEX(Reporte!$E:$E,ROW(18:18)+24*(C$1-1),1)</f>
        <v>212.7</v>
      </c>
      <c r="D16" s="179">
        <f>INDEX(Reporte!$E:$E,ROW(18:18)+24*(D$1-1),1)</f>
        <v>229</v>
      </c>
      <c r="E16" s="179">
        <f>INDEX(Reporte!$E:$E,ROW(18:18)+24*(E$1-1),1)</f>
        <v>229.4</v>
      </c>
      <c r="F16" s="179">
        <f>INDEX(Reporte!$E:$E,ROW(18:18)+24*(F$1-1),1)</f>
        <v>211.6</v>
      </c>
      <c r="G16" s="179">
        <f>INDEX(Reporte!$E:$E,ROW(18:18)+24*(G$1-1),1)</f>
        <v>221.4</v>
      </c>
      <c r="H16" s="179">
        <f>INDEX(Reporte!$E:$E,ROW(18:18)+24*(H$1-1),1)</f>
        <v>201.6</v>
      </c>
      <c r="I16" s="179">
        <f>INDEX(Reporte!$E:$E,ROW(18:18)+24*(I$1-1),1)</f>
        <v>222.1</v>
      </c>
      <c r="J16" s="179">
        <f>INDEX(Reporte!$E:$E,ROW(18:18)+24*(J$1-1),1)</f>
        <v>207.2</v>
      </c>
      <c r="K16" s="180">
        <f>INDEX(Reporte!$E:$E,ROW(18:18)+24*(K$1-1),1)</f>
        <v>217.6</v>
      </c>
      <c r="L16" s="186"/>
      <c r="M16" s="173">
        <f t="shared" si="0"/>
        <v>14</v>
      </c>
      <c r="N16" s="178">
        <f>INDEX(Reporte!$E:$E,ROW(18:18)+24*(N$1-1),1)</f>
        <v>205.3</v>
      </c>
      <c r="O16" s="179">
        <f>INDEX(Reporte!$E:$E,ROW(18:18)+24*(O$1-1),1)</f>
        <v>219.9</v>
      </c>
      <c r="P16" s="179">
        <f>INDEX(Reporte!$E:$E,ROW(18:18)+24*(P$1-1),1)</f>
        <v>221.3</v>
      </c>
      <c r="Q16" s="179">
        <f>INDEX(Reporte!$E:$E,ROW(18:18)+24*(Q$1-1),1)</f>
        <v>216.4</v>
      </c>
      <c r="R16" s="179">
        <f>INDEX(Reporte!$E:$E,ROW(18:18)+24*(R$1-1),1)</f>
        <v>222.4</v>
      </c>
      <c r="S16" s="179">
        <f>INDEX(Reporte!$E:$E,ROW(18:18)+24*(S$1-1),1)</f>
        <v>211.2</v>
      </c>
      <c r="T16" s="179">
        <f>INDEX(Reporte!$E:$E,ROW(18:18)+24*(T$1-1),1)</f>
        <v>223</v>
      </c>
      <c r="U16" s="179">
        <f>INDEX(Reporte!$E:$E,ROW(18:18)+24*(U$1-1),1)</f>
        <v>233.6</v>
      </c>
      <c r="V16" s="179">
        <f>INDEX(Reporte!$E:$E,ROW(18:18)+24*(V$1-1),1)</f>
        <v>200.7</v>
      </c>
      <c r="W16" s="180">
        <f>INDEX(Reporte!$E:$E,ROW(18:18)+24*(W$1-1),1)</f>
        <v>198.8</v>
      </c>
      <c r="X16" s="187"/>
      <c r="Y16" s="173">
        <f t="shared" si="1"/>
        <v>14</v>
      </c>
      <c r="Z16" s="178">
        <f>INDEX(Reporte!$E:$E,ROW(18:18)+24*(Z$1-1),1)</f>
        <v>218.7</v>
      </c>
      <c r="AA16" s="179">
        <f>INDEX(Reporte!$E:$E,ROW(18:18)+24*(AA$1-1),1)</f>
        <v>234.2</v>
      </c>
      <c r="AB16" s="179">
        <f>INDEX(Reporte!$E:$E,ROW(18:18)+24*(AB$1-1),1)</f>
        <v>215.3</v>
      </c>
      <c r="AC16" s="179">
        <f>INDEX(Reporte!$E:$E,ROW(18:18)+24*(AC$1-1),1)</f>
        <v>212.8</v>
      </c>
      <c r="AD16" s="179">
        <f>INDEX(Reporte!$E:$E,ROW(18:18)+24*(AD$1-1),1)</f>
        <v>230.5</v>
      </c>
      <c r="AE16" s="179">
        <f>INDEX(Reporte!$E:$E,ROW(18:18)+24*(AE$1-1),1)</f>
        <v>202.4</v>
      </c>
      <c r="AF16" s="179">
        <f>INDEX(Reporte!$E:$E,ROW(18:18)+24*(AF$1-1),1)</f>
        <v>214.5</v>
      </c>
      <c r="AG16" s="179">
        <f>INDEX(Reporte!$E:$E,ROW(18:18)+24*(AG$1-1),1)</f>
        <v>227</v>
      </c>
      <c r="AH16" s="179">
        <f>INDEX(Reporte!$E:$E,ROW(18:18)+24*(AH$1-1),1)</f>
        <v>222.7</v>
      </c>
      <c r="AI16" s="179">
        <f>INDEX(Reporte!$E:$E,ROW(18:18)+24*(AI$1-1),1)</f>
        <v>228.9</v>
      </c>
      <c r="AJ16" s="180">
        <f>INDEX(Reporte!$E:$E,ROW(18:18)+24*(AJ$1-1),1)</f>
        <v>231.7</v>
      </c>
    </row>
    <row r="17" spans="1:36" x14ac:dyDescent="0.3">
      <c r="A17" s="173">
        <v>15</v>
      </c>
      <c r="B17" s="178">
        <f>INDEX(Reporte!$E:$E,ROW(19:19)+24*(B$1-1),1)</f>
        <v>229.4</v>
      </c>
      <c r="C17" s="179">
        <f>INDEX(Reporte!$E:$E,ROW(19:19)+24*(C$1-1),1)</f>
        <v>246.1</v>
      </c>
      <c r="D17" s="179">
        <f>INDEX(Reporte!$E:$E,ROW(19:19)+24*(D$1-1),1)</f>
        <v>224.8</v>
      </c>
      <c r="E17" s="179">
        <f>INDEX(Reporte!$E:$E,ROW(19:19)+24*(E$1-1),1)</f>
        <v>252.3</v>
      </c>
      <c r="F17" s="179">
        <f>INDEX(Reporte!$E:$E,ROW(19:19)+24*(F$1-1),1)</f>
        <v>202.3</v>
      </c>
      <c r="G17" s="179">
        <f>INDEX(Reporte!$E:$E,ROW(19:19)+24*(G$1-1),1)</f>
        <v>219.4</v>
      </c>
      <c r="H17" s="179">
        <f>INDEX(Reporte!$E:$E,ROW(19:19)+24*(H$1-1),1)</f>
        <v>186.7</v>
      </c>
      <c r="I17" s="179">
        <f>INDEX(Reporte!$E:$E,ROW(19:19)+24*(I$1-1),1)</f>
        <v>207.6</v>
      </c>
      <c r="J17" s="179">
        <f>INDEX(Reporte!$E:$E,ROW(19:19)+24*(J$1-1),1)</f>
        <v>215.4</v>
      </c>
      <c r="K17" s="180">
        <f>INDEX(Reporte!$E:$E,ROW(19:19)+24*(K$1-1),1)</f>
        <v>214.2</v>
      </c>
      <c r="L17" s="186"/>
      <c r="M17" s="173">
        <f t="shared" si="0"/>
        <v>15</v>
      </c>
      <c r="N17" s="178">
        <f>INDEX(Reporte!$E:$E,ROW(19:19)+24*(N$1-1),1)</f>
        <v>223.2</v>
      </c>
      <c r="O17" s="179">
        <f>INDEX(Reporte!$E:$E,ROW(19:19)+24*(O$1-1),1)</f>
        <v>221.9</v>
      </c>
      <c r="P17" s="179">
        <f>INDEX(Reporte!$E:$E,ROW(19:19)+24*(P$1-1),1)</f>
        <v>230.9</v>
      </c>
      <c r="Q17" s="179">
        <f>INDEX(Reporte!$E:$E,ROW(19:19)+24*(Q$1-1),1)</f>
        <v>225</v>
      </c>
      <c r="R17" s="179">
        <f>INDEX(Reporte!$E:$E,ROW(19:19)+24*(R$1-1),1)</f>
        <v>224.1</v>
      </c>
      <c r="S17" s="179">
        <f>INDEX(Reporte!$E:$E,ROW(19:19)+24*(S$1-1),1)</f>
        <v>203.2</v>
      </c>
      <c r="T17" s="179">
        <f>INDEX(Reporte!$E:$E,ROW(19:19)+24*(T$1-1),1)</f>
        <v>243.9</v>
      </c>
      <c r="U17" s="179">
        <f>INDEX(Reporte!$E:$E,ROW(19:19)+24*(U$1-1),1)</f>
        <v>207.9</v>
      </c>
      <c r="V17" s="179">
        <f>INDEX(Reporte!$E:$E,ROW(19:19)+24*(V$1-1),1)</f>
        <v>199.3</v>
      </c>
      <c r="W17" s="180">
        <f>INDEX(Reporte!$E:$E,ROW(19:19)+24*(W$1-1),1)</f>
        <v>205.9</v>
      </c>
      <c r="X17" s="187"/>
      <c r="Y17" s="173">
        <f t="shared" si="1"/>
        <v>15</v>
      </c>
      <c r="Z17" s="178">
        <f>INDEX(Reporte!$E:$E,ROW(19:19)+24*(Z$1-1),1)</f>
        <v>219.2</v>
      </c>
      <c r="AA17" s="179">
        <f>INDEX(Reporte!$E:$E,ROW(19:19)+24*(AA$1-1),1)</f>
        <v>216.8</v>
      </c>
      <c r="AB17" s="179">
        <f>INDEX(Reporte!$E:$E,ROW(19:19)+24*(AB$1-1),1)</f>
        <v>202.7</v>
      </c>
      <c r="AC17" s="179">
        <f>INDEX(Reporte!$E:$E,ROW(19:19)+24*(AC$1-1),1)</f>
        <v>213</v>
      </c>
      <c r="AD17" s="179">
        <f>INDEX(Reporte!$E:$E,ROW(19:19)+24*(AD$1-1),1)</f>
        <v>218.8</v>
      </c>
      <c r="AE17" s="179">
        <f>INDEX(Reporte!$E:$E,ROW(19:19)+24*(AE$1-1),1)</f>
        <v>198.1</v>
      </c>
      <c r="AF17" s="179">
        <f>INDEX(Reporte!$E:$E,ROW(19:19)+24*(AF$1-1),1)</f>
        <v>238.8</v>
      </c>
      <c r="AG17" s="179">
        <f>INDEX(Reporte!$E:$E,ROW(19:19)+24*(AG$1-1),1)</f>
        <v>212.1</v>
      </c>
      <c r="AH17" s="179">
        <f>INDEX(Reporte!$E:$E,ROW(19:19)+24*(AH$1-1),1)</f>
        <v>248.3</v>
      </c>
      <c r="AI17" s="179">
        <f>INDEX(Reporte!$E:$E,ROW(19:19)+24*(AI$1-1),1)</f>
        <v>213.5</v>
      </c>
      <c r="AJ17" s="180">
        <f>INDEX(Reporte!$E:$E,ROW(19:19)+24*(AJ$1-1),1)</f>
        <v>242</v>
      </c>
    </row>
    <row r="18" spans="1:36" x14ac:dyDescent="0.3">
      <c r="A18" s="173">
        <v>16</v>
      </c>
      <c r="B18" s="178">
        <f>INDEX(Reporte!$E:$E,ROW(20:20)+24*(B$1-1),1)</f>
        <v>227</v>
      </c>
      <c r="C18" s="179">
        <f>INDEX(Reporte!$E:$E,ROW(20:20)+24*(C$1-1),1)</f>
        <v>221.8</v>
      </c>
      <c r="D18" s="179">
        <f>INDEX(Reporte!$E:$E,ROW(20:20)+24*(D$1-1),1)</f>
        <v>228.8</v>
      </c>
      <c r="E18" s="179">
        <f>INDEX(Reporte!$E:$E,ROW(20:20)+24*(E$1-1),1)</f>
        <v>187.7</v>
      </c>
      <c r="F18" s="179">
        <f>INDEX(Reporte!$E:$E,ROW(20:20)+24*(F$1-1),1)</f>
        <v>235.8</v>
      </c>
      <c r="G18" s="179">
        <f>INDEX(Reporte!$E:$E,ROW(20:20)+24*(G$1-1),1)</f>
        <v>205.2</v>
      </c>
      <c r="H18" s="179">
        <f>INDEX(Reporte!$E:$E,ROW(20:20)+24*(H$1-1),1)</f>
        <v>218.5</v>
      </c>
      <c r="I18" s="179">
        <f>INDEX(Reporte!$E:$E,ROW(20:20)+24*(I$1-1),1)</f>
        <v>207.6</v>
      </c>
      <c r="J18" s="179">
        <f>INDEX(Reporte!$E:$E,ROW(20:20)+24*(J$1-1),1)</f>
        <v>255.4</v>
      </c>
      <c r="K18" s="180">
        <f>INDEX(Reporte!$E:$E,ROW(20:20)+24*(K$1-1),1)</f>
        <v>248.4</v>
      </c>
      <c r="L18" s="186"/>
      <c r="M18" s="173">
        <f t="shared" si="0"/>
        <v>16</v>
      </c>
      <c r="N18" s="178">
        <f>INDEX(Reporte!$E:$E,ROW(20:20)+24*(N$1-1),1)</f>
        <v>233.4</v>
      </c>
      <c r="O18" s="179">
        <f>INDEX(Reporte!$E:$E,ROW(20:20)+24*(O$1-1),1)</f>
        <v>199.4</v>
      </c>
      <c r="P18" s="179">
        <f>INDEX(Reporte!$E:$E,ROW(20:20)+24*(P$1-1),1)</f>
        <v>236</v>
      </c>
      <c r="Q18" s="179">
        <f>INDEX(Reporte!$E:$E,ROW(20:20)+24*(Q$1-1),1)</f>
        <v>189.5</v>
      </c>
      <c r="R18" s="179">
        <f>INDEX(Reporte!$E:$E,ROW(20:20)+24*(R$1-1),1)</f>
        <v>206.7</v>
      </c>
      <c r="S18" s="179">
        <f>INDEX(Reporte!$E:$E,ROW(20:20)+24*(S$1-1),1)</f>
        <v>218.7</v>
      </c>
      <c r="T18" s="179">
        <f>INDEX(Reporte!$E:$E,ROW(20:20)+24*(T$1-1),1)</f>
        <v>205.5</v>
      </c>
      <c r="U18" s="179">
        <f>INDEX(Reporte!$E:$E,ROW(20:20)+24*(U$1-1),1)</f>
        <v>217.5</v>
      </c>
      <c r="V18" s="179">
        <f>INDEX(Reporte!$E:$E,ROW(20:20)+24*(V$1-1),1)</f>
        <v>218.7</v>
      </c>
      <c r="W18" s="180">
        <f>INDEX(Reporte!$E:$E,ROW(20:20)+24*(W$1-1),1)</f>
        <v>244.8</v>
      </c>
      <c r="X18" s="187"/>
      <c r="Y18" s="173">
        <f t="shared" si="1"/>
        <v>16</v>
      </c>
      <c r="Z18" s="178">
        <f>INDEX(Reporte!$E:$E,ROW(20:20)+24*(Z$1-1),1)</f>
        <v>204.2</v>
      </c>
      <c r="AA18" s="179">
        <f>INDEX(Reporte!$E:$E,ROW(20:20)+24*(AA$1-1),1)</f>
        <v>235.9</v>
      </c>
      <c r="AB18" s="179">
        <f>INDEX(Reporte!$E:$E,ROW(20:20)+24*(AB$1-1),1)</f>
        <v>218.4</v>
      </c>
      <c r="AC18" s="179">
        <f>INDEX(Reporte!$E:$E,ROW(20:20)+24*(AC$1-1),1)</f>
        <v>227.7</v>
      </c>
      <c r="AD18" s="179">
        <f>INDEX(Reporte!$E:$E,ROW(20:20)+24*(AD$1-1),1)</f>
        <v>235.7</v>
      </c>
      <c r="AE18" s="179">
        <f>INDEX(Reporte!$E:$E,ROW(20:20)+24*(AE$1-1),1)</f>
        <v>235.1</v>
      </c>
      <c r="AF18" s="179">
        <f>INDEX(Reporte!$E:$E,ROW(20:20)+24*(AF$1-1),1)</f>
        <v>207.2</v>
      </c>
      <c r="AG18" s="179">
        <f>INDEX(Reporte!$E:$E,ROW(20:20)+24*(AG$1-1),1)</f>
        <v>210</v>
      </c>
      <c r="AH18" s="179">
        <f>INDEX(Reporte!$E:$E,ROW(20:20)+24*(AH$1-1),1)</f>
        <v>270.5</v>
      </c>
      <c r="AI18" s="179">
        <f>INDEX(Reporte!$E:$E,ROW(20:20)+24*(AI$1-1),1)</f>
        <v>226.6</v>
      </c>
      <c r="AJ18" s="180">
        <f>INDEX(Reporte!$E:$E,ROW(20:20)+24*(AJ$1-1),1)</f>
        <v>239.4</v>
      </c>
    </row>
    <row r="19" spans="1:36" x14ac:dyDescent="0.3">
      <c r="A19" s="173">
        <v>17</v>
      </c>
      <c r="B19" s="178">
        <f>INDEX(Reporte!$E:$E,ROW(21:21)+24*(B$1-1),1)</f>
        <v>232.3</v>
      </c>
      <c r="C19" s="179">
        <f>INDEX(Reporte!$E:$E,ROW(21:21)+24*(C$1-1),1)</f>
        <v>198</v>
      </c>
      <c r="D19" s="179">
        <f>INDEX(Reporte!$E:$E,ROW(21:21)+24*(D$1-1),1)</f>
        <v>224.3</v>
      </c>
      <c r="E19" s="179">
        <f>INDEX(Reporte!$E:$E,ROW(21:21)+24*(E$1-1),1)</f>
        <v>214.6</v>
      </c>
      <c r="F19" s="179">
        <f>INDEX(Reporte!$E:$E,ROW(21:21)+24*(F$1-1),1)</f>
        <v>221.7</v>
      </c>
      <c r="G19" s="179">
        <f>INDEX(Reporte!$E:$E,ROW(21:21)+24*(G$1-1),1)</f>
        <v>218.4</v>
      </c>
      <c r="H19" s="179">
        <f>INDEX(Reporte!$E:$E,ROW(21:21)+24*(H$1-1),1)</f>
        <v>212.1</v>
      </c>
      <c r="I19" s="179">
        <f>INDEX(Reporte!$E:$E,ROW(21:21)+24*(I$1-1),1)</f>
        <v>243.4</v>
      </c>
      <c r="J19" s="179">
        <f>INDEX(Reporte!$E:$E,ROW(21:21)+24*(J$1-1),1)</f>
        <v>216.8</v>
      </c>
      <c r="K19" s="180">
        <f>INDEX(Reporte!$E:$E,ROW(21:21)+24*(K$1-1),1)</f>
        <v>253.8</v>
      </c>
      <c r="L19" s="186"/>
      <c r="M19" s="173">
        <f t="shared" si="0"/>
        <v>17</v>
      </c>
      <c r="N19" s="178">
        <f>INDEX(Reporte!$E:$E,ROW(21:21)+24*(N$1-1),1)</f>
        <v>228.6</v>
      </c>
      <c r="O19" s="179">
        <f>INDEX(Reporte!$E:$E,ROW(21:21)+24*(O$1-1),1)</f>
        <v>219.9</v>
      </c>
      <c r="P19" s="179">
        <f>INDEX(Reporte!$E:$E,ROW(21:21)+24*(P$1-1),1)</f>
        <v>213.8</v>
      </c>
      <c r="Q19" s="179">
        <f>INDEX(Reporte!$E:$E,ROW(21:21)+24*(Q$1-1),1)</f>
        <v>220.3</v>
      </c>
      <c r="R19" s="179">
        <f>INDEX(Reporte!$E:$E,ROW(21:21)+24*(R$1-1),1)</f>
        <v>199.9</v>
      </c>
      <c r="S19" s="179">
        <f>INDEX(Reporte!$E:$E,ROW(21:21)+24*(S$1-1),1)</f>
        <v>213.3</v>
      </c>
      <c r="T19" s="179">
        <f>INDEX(Reporte!$E:$E,ROW(21:21)+24*(T$1-1),1)</f>
        <v>212.9</v>
      </c>
      <c r="U19" s="179">
        <f>INDEX(Reporte!$E:$E,ROW(21:21)+24*(U$1-1),1)</f>
        <v>206.9</v>
      </c>
      <c r="V19" s="179">
        <f>INDEX(Reporte!$E:$E,ROW(21:21)+24*(V$1-1),1)</f>
        <v>207</v>
      </c>
      <c r="W19" s="180">
        <f>INDEX(Reporte!$E:$E,ROW(21:21)+24*(W$1-1),1)</f>
        <v>236.9</v>
      </c>
      <c r="X19" s="187"/>
      <c r="Y19" s="173">
        <f t="shared" si="1"/>
        <v>17</v>
      </c>
      <c r="Z19" s="178">
        <f>INDEX(Reporte!$E:$E,ROW(21:21)+24*(Z$1-1),1)</f>
        <v>201.4</v>
      </c>
      <c r="AA19" s="179">
        <f>INDEX(Reporte!$E:$E,ROW(21:21)+24*(AA$1-1),1)</f>
        <v>224.2</v>
      </c>
      <c r="AB19" s="179">
        <f>INDEX(Reporte!$E:$E,ROW(21:21)+24*(AB$1-1),1)</f>
        <v>232.2</v>
      </c>
      <c r="AC19" s="179">
        <f>INDEX(Reporte!$E:$E,ROW(21:21)+24*(AC$1-1),1)</f>
        <v>219.3</v>
      </c>
      <c r="AD19" s="179">
        <f>INDEX(Reporte!$E:$E,ROW(21:21)+24*(AD$1-1),1)</f>
        <v>217.6</v>
      </c>
      <c r="AE19" s="179">
        <f>INDEX(Reporte!$E:$E,ROW(21:21)+24*(AE$1-1),1)</f>
        <v>228.7</v>
      </c>
      <c r="AF19" s="179">
        <f>INDEX(Reporte!$E:$E,ROW(21:21)+24*(AF$1-1),1)</f>
        <v>204</v>
      </c>
      <c r="AG19" s="179">
        <f>INDEX(Reporte!$E:$E,ROW(21:21)+24*(AG$1-1),1)</f>
        <v>231.6</v>
      </c>
      <c r="AH19" s="179">
        <f>INDEX(Reporte!$E:$E,ROW(21:21)+24*(AH$1-1),1)</f>
        <v>218.4</v>
      </c>
      <c r="AI19" s="179">
        <f>INDEX(Reporte!$E:$E,ROW(21:21)+24*(AI$1-1),1)</f>
        <v>229</v>
      </c>
      <c r="AJ19" s="180">
        <f>INDEX(Reporte!$E:$E,ROW(21:21)+24*(AJ$1-1),1)</f>
        <v>229.4</v>
      </c>
    </row>
    <row r="20" spans="1:36" x14ac:dyDescent="0.3">
      <c r="A20" s="173">
        <v>18</v>
      </c>
      <c r="B20" s="178">
        <f>INDEX(Reporte!$E:$E,ROW(22:22)+24*(B$1-1),1)</f>
        <v>218.2</v>
      </c>
      <c r="C20" s="179">
        <f>INDEX(Reporte!$E:$E,ROW(22:22)+24*(C$1-1),1)</f>
        <v>228.6</v>
      </c>
      <c r="D20" s="179">
        <f>INDEX(Reporte!$E:$E,ROW(22:22)+24*(D$1-1),1)</f>
        <v>223.1</v>
      </c>
      <c r="E20" s="179">
        <f>INDEX(Reporte!$E:$E,ROW(22:22)+24*(E$1-1),1)</f>
        <v>229.5</v>
      </c>
      <c r="F20" s="179">
        <f>INDEX(Reporte!$E:$E,ROW(22:22)+24*(F$1-1),1)</f>
        <v>227.5</v>
      </c>
      <c r="G20" s="179">
        <f>INDEX(Reporte!$E:$E,ROW(22:22)+24*(G$1-1),1)</f>
        <v>222.2</v>
      </c>
      <c r="H20" s="179">
        <f>INDEX(Reporte!$E:$E,ROW(22:22)+24*(H$1-1),1)</f>
        <v>236.2</v>
      </c>
      <c r="I20" s="179">
        <f>INDEX(Reporte!$E:$E,ROW(22:22)+24*(I$1-1),1)</f>
        <v>220.1</v>
      </c>
      <c r="J20" s="179">
        <f>INDEX(Reporte!$E:$E,ROW(22:22)+24*(J$1-1),1)</f>
        <v>226.5</v>
      </c>
      <c r="K20" s="180">
        <f>INDEX(Reporte!$E:$E,ROW(22:22)+24*(K$1-1),1)</f>
        <v>228.2</v>
      </c>
      <c r="L20" s="186"/>
      <c r="M20" s="173">
        <f t="shared" si="0"/>
        <v>18</v>
      </c>
      <c r="N20" s="178">
        <f>INDEX(Reporte!$E:$E,ROW(22:22)+24*(N$1-1),1)</f>
        <v>219</v>
      </c>
      <c r="O20" s="179">
        <f>INDEX(Reporte!$E:$E,ROW(22:22)+24*(O$1-1),1)</f>
        <v>234.8</v>
      </c>
      <c r="P20" s="179">
        <f>INDEX(Reporte!$E:$E,ROW(22:22)+24*(P$1-1),1)</f>
        <v>246.6</v>
      </c>
      <c r="Q20" s="179">
        <f>INDEX(Reporte!$E:$E,ROW(22:22)+24*(Q$1-1),1)</f>
        <v>224.9</v>
      </c>
      <c r="R20" s="179">
        <f>INDEX(Reporte!$E:$E,ROW(22:22)+24*(R$1-1),1)</f>
        <v>230.3</v>
      </c>
      <c r="S20" s="179">
        <f>INDEX(Reporte!$E:$E,ROW(22:22)+24*(S$1-1),1)</f>
        <v>231.4</v>
      </c>
      <c r="T20" s="179">
        <f>INDEX(Reporte!$E:$E,ROW(22:22)+24*(T$1-1),1)</f>
        <v>228.4</v>
      </c>
      <c r="U20" s="179">
        <f>INDEX(Reporte!$E:$E,ROW(22:22)+24*(U$1-1),1)</f>
        <v>206.4</v>
      </c>
      <c r="V20" s="179">
        <f>INDEX(Reporte!$E:$E,ROW(22:22)+24*(V$1-1),1)</f>
        <v>220.5</v>
      </c>
      <c r="W20" s="180">
        <f>INDEX(Reporte!$E:$E,ROW(22:22)+24*(W$1-1),1)</f>
        <v>224.3</v>
      </c>
      <c r="X20" s="187"/>
      <c r="Y20" s="173">
        <f t="shared" si="1"/>
        <v>18</v>
      </c>
      <c r="Z20" s="178">
        <f>INDEX(Reporte!$E:$E,ROW(22:22)+24*(Z$1-1),1)</f>
        <v>217</v>
      </c>
      <c r="AA20" s="179">
        <f>INDEX(Reporte!$E:$E,ROW(22:22)+24*(AA$1-1),1)</f>
        <v>229.4</v>
      </c>
      <c r="AB20" s="179">
        <f>INDEX(Reporte!$E:$E,ROW(22:22)+24*(AB$1-1),1)</f>
        <v>231.5</v>
      </c>
      <c r="AC20" s="179">
        <f>INDEX(Reporte!$E:$E,ROW(22:22)+24*(AC$1-1),1)</f>
        <v>196.5</v>
      </c>
      <c r="AD20" s="179">
        <f>INDEX(Reporte!$E:$E,ROW(22:22)+24*(AD$1-1),1)</f>
        <v>243.5</v>
      </c>
      <c r="AE20" s="179">
        <f>INDEX(Reporte!$E:$E,ROW(22:22)+24*(AE$1-1),1)</f>
        <v>232.3</v>
      </c>
      <c r="AF20" s="179">
        <f>INDEX(Reporte!$E:$E,ROW(22:22)+24*(AF$1-1),1)</f>
        <v>217.2</v>
      </c>
      <c r="AG20" s="179">
        <f>INDEX(Reporte!$E:$E,ROW(22:22)+24*(AG$1-1),1)</f>
        <v>234.4</v>
      </c>
      <c r="AH20" s="179">
        <f>INDEX(Reporte!$E:$E,ROW(22:22)+24*(AH$1-1),1)</f>
        <v>257.7</v>
      </c>
      <c r="AI20" s="179">
        <f>INDEX(Reporte!$E:$E,ROW(22:22)+24*(AI$1-1),1)</f>
        <v>215.1</v>
      </c>
      <c r="AJ20" s="180">
        <f>INDEX(Reporte!$E:$E,ROW(22:22)+24*(AJ$1-1),1)</f>
        <v>223.4</v>
      </c>
    </row>
    <row r="21" spans="1:36" x14ac:dyDescent="0.3">
      <c r="A21" s="173">
        <v>19</v>
      </c>
      <c r="B21" s="178">
        <f>INDEX(Reporte!$E:$E,ROW(23:23)+24*(B$1-1),1)</f>
        <v>235.4</v>
      </c>
      <c r="C21" s="179">
        <f>INDEX(Reporte!$E:$E,ROW(23:23)+24*(C$1-1),1)</f>
        <v>191.8</v>
      </c>
      <c r="D21" s="179">
        <f>INDEX(Reporte!$E:$E,ROW(23:23)+24*(D$1-1),1)</f>
        <v>200.4</v>
      </c>
      <c r="E21" s="179">
        <f>INDEX(Reporte!$E:$E,ROW(23:23)+24*(E$1-1),1)</f>
        <v>216.6</v>
      </c>
      <c r="F21" s="179">
        <f>INDEX(Reporte!$E:$E,ROW(23:23)+24*(F$1-1),1)</f>
        <v>221.9</v>
      </c>
      <c r="G21" s="179">
        <f>INDEX(Reporte!$E:$E,ROW(23:23)+24*(G$1-1),1)</f>
        <v>248.5</v>
      </c>
      <c r="H21" s="179">
        <f>INDEX(Reporte!$E:$E,ROW(23:23)+24*(H$1-1),1)</f>
        <v>213</v>
      </c>
      <c r="I21" s="179">
        <f>INDEX(Reporte!$E:$E,ROW(23:23)+24*(I$1-1),1)</f>
        <v>204.2</v>
      </c>
      <c r="J21" s="179">
        <f>INDEX(Reporte!$E:$E,ROW(23:23)+24*(J$1-1),1)</f>
        <v>200.1</v>
      </c>
      <c r="K21" s="180">
        <f>INDEX(Reporte!$E:$E,ROW(23:23)+24*(K$1-1),1)</f>
        <v>235.6</v>
      </c>
      <c r="L21" s="186"/>
      <c r="M21" s="173">
        <f t="shared" si="0"/>
        <v>19</v>
      </c>
      <c r="N21" s="178">
        <f>INDEX(Reporte!$E:$E,ROW(23:23)+24*(N$1-1),1)</f>
        <v>246.7</v>
      </c>
      <c r="O21" s="179">
        <f>INDEX(Reporte!$E:$E,ROW(23:23)+24*(O$1-1),1)</f>
        <v>216.1</v>
      </c>
      <c r="P21" s="179">
        <f>INDEX(Reporte!$E:$E,ROW(23:23)+24*(P$1-1),1)</f>
        <v>234</v>
      </c>
      <c r="Q21" s="179">
        <f>INDEX(Reporte!$E:$E,ROW(23:23)+24*(Q$1-1),1)</f>
        <v>203.4</v>
      </c>
      <c r="R21" s="179">
        <f>INDEX(Reporte!$E:$E,ROW(23:23)+24*(R$1-1),1)</f>
        <v>221.5</v>
      </c>
      <c r="S21" s="179">
        <f>INDEX(Reporte!$E:$E,ROW(23:23)+24*(S$1-1),1)</f>
        <v>205.5</v>
      </c>
      <c r="T21" s="179">
        <f>INDEX(Reporte!$E:$E,ROW(23:23)+24*(T$1-1),1)</f>
        <v>243.4</v>
      </c>
      <c r="U21" s="179">
        <f>INDEX(Reporte!$E:$E,ROW(23:23)+24*(U$1-1),1)</f>
        <v>224.5</v>
      </c>
      <c r="V21" s="179">
        <f>INDEX(Reporte!$E:$E,ROW(23:23)+24*(V$1-1),1)</f>
        <v>233.4</v>
      </c>
      <c r="W21" s="180">
        <f>INDEX(Reporte!$E:$E,ROW(23:23)+24*(W$1-1),1)</f>
        <v>202.5</v>
      </c>
      <c r="X21" s="187"/>
      <c r="Y21" s="173">
        <f t="shared" si="1"/>
        <v>19</v>
      </c>
      <c r="Z21" s="178">
        <f>INDEX(Reporte!$E:$E,ROW(23:23)+24*(Z$1-1),1)</f>
        <v>193.6</v>
      </c>
      <c r="AA21" s="179">
        <f>INDEX(Reporte!$E:$E,ROW(23:23)+24*(AA$1-1),1)</f>
        <v>232</v>
      </c>
      <c r="AB21" s="179">
        <f>INDEX(Reporte!$E:$E,ROW(23:23)+24*(AB$1-1),1)</f>
        <v>211.8</v>
      </c>
      <c r="AC21" s="179">
        <f>INDEX(Reporte!$E:$E,ROW(23:23)+24*(AC$1-1),1)</f>
        <v>227.5</v>
      </c>
      <c r="AD21" s="179">
        <f>INDEX(Reporte!$E:$E,ROW(23:23)+24*(AD$1-1),1)</f>
        <v>217.8</v>
      </c>
      <c r="AE21" s="179">
        <f>INDEX(Reporte!$E:$E,ROW(23:23)+24*(AE$1-1),1)</f>
        <v>213.1</v>
      </c>
      <c r="AF21" s="179">
        <f>INDEX(Reporte!$E:$E,ROW(23:23)+24*(AF$1-1),1)</f>
        <v>233.3</v>
      </c>
      <c r="AG21" s="179">
        <f>INDEX(Reporte!$E:$E,ROW(23:23)+24*(AG$1-1),1)</f>
        <v>227.9</v>
      </c>
      <c r="AH21" s="179">
        <f>INDEX(Reporte!$E:$E,ROW(23:23)+24*(AH$1-1),1)</f>
        <v>242</v>
      </c>
      <c r="AI21" s="179">
        <f>INDEX(Reporte!$E:$E,ROW(23:23)+24*(AI$1-1),1)</f>
        <v>220.6</v>
      </c>
      <c r="AJ21" s="180">
        <f>INDEX(Reporte!$E:$E,ROW(23:23)+24*(AJ$1-1),1)</f>
        <v>220.9</v>
      </c>
    </row>
    <row r="22" spans="1:36" x14ac:dyDescent="0.3">
      <c r="A22" s="173">
        <v>20</v>
      </c>
      <c r="B22" s="178">
        <f>INDEX(Reporte!$E:$E,ROW(24:24)+24*(B$1-1),1)</f>
        <v>226.8</v>
      </c>
      <c r="C22" s="179">
        <f>INDEX(Reporte!$E:$E,ROW(24:24)+24*(C$1-1),1)</f>
        <v>230.2</v>
      </c>
      <c r="D22" s="179">
        <f>INDEX(Reporte!$E:$E,ROW(24:24)+24*(D$1-1),1)</f>
        <v>213.3</v>
      </c>
      <c r="E22" s="179">
        <f>INDEX(Reporte!$E:$E,ROW(24:24)+24*(E$1-1),1)</f>
        <v>222.4</v>
      </c>
      <c r="F22" s="179">
        <f>INDEX(Reporte!$E:$E,ROW(24:24)+24*(F$1-1),1)</f>
        <v>238.1</v>
      </c>
      <c r="G22" s="179">
        <f>INDEX(Reporte!$E:$E,ROW(24:24)+24*(G$1-1),1)</f>
        <v>230.4</v>
      </c>
      <c r="H22" s="179">
        <f>INDEX(Reporte!$E:$E,ROW(24:24)+24*(H$1-1),1)</f>
        <v>217.6</v>
      </c>
      <c r="I22" s="179">
        <f>INDEX(Reporte!$E:$E,ROW(24:24)+24*(I$1-1),1)</f>
        <v>212.7</v>
      </c>
      <c r="J22" s="179">
        <f>INDEX(Reporte!$E:$E,ROW(24:24)+24*(J$1-1),1)</f>
        <v>222.8</v>
      </c>
      <c r="K22" s="180">
        <f>INDEX(Reporte!$E:$E,ROW(24:24)+24*(K$1-1),1)</f>
        <v>207.2</v>
      </c>
      <c r="L22" s="186"/>
      <c r="M22" s="173">
        <f t="shared" si="0"/>
        <v>20</v>
      </c>
      <c r="N22" s="178">
        <f>INDEX(Reporte!$E:$E,ROW(24:24)+24*(N$1-1),1)</f>
        <v>224.2</v>
      </c>
      <c r="O22" s="179">
        <f>INDEX(Reporte!$E:$E,ROW(24:24)+24*(O$1-1),1)</f>
        <v>221.4</v>
      </c>
      <c r="P22" s="179">
        <f>INDEX(Reporte!$E:$E,ROW(24:24)+24*(P$1-1),1)</f>
        <v>216.8</v>
      </c>
      <c r="Q22" s="179">
        <f>INDEX(Reporte!$E:$E,ROW(24:24)+24*(Q$1-1),1)</f>
        <v>223.5</v>
      </c>
      <c r="R22" s="179">
        <f>INDEX(Reporte!$E:$E,ROW(24:24)+24*(R$1-1),1)</f>
        <v>210.5</v>
      </c>
      <c r="S22" s="179">
        <f>INDEX(Reporte!$E:$E,ROW(24:24)+24*(S$1-1),1)</f>
        <v>206.4</v>
      </c>
      <c r="T22" s="179">
        <f>INDEX(Reporte!$E:$E,ROW(24:24)+24*(T$1-1),1)</f>
        <v>222.8</v>
      </c>
      <c r="U22" s="179">
        <f>INDEX(Reporte!$E:$E,ROW(24:24)+24*(U$1-1),1)</f>
        <v>207.6</v>
      </c>
      <c r="V22" s="179">
        <f>INDEX(Reporte!$E:$E,ROW(24:24)+24*(V$1-1),1)</f>
        <v>235.3</v>
      </c>
      <c r="W22" s="180">
        <f>INDEX(Reporte!$E:$E,ROW(24:24)+24*(W$1-1),1)</f>
        <v>244.2</v>
      </c>
      <c r="X22" s="187"/>
      <c r="Y22" s="173">
        <f t="shared" si="1"/>
        <v>20</v>
      </c>
      <c r="Z22" s="178">
        <f>INDEX(Reporte!$E:$E,ROW(24:24)+24*(Z$1-1),1)</f>
        <v>217.6</v>
      </c>
      <c r="AA22" s="179">
        <f>INDEX(Reporte!$E:$E,ROW(24:24)+24*(AA$1-1),1)</f>
        <v>227.9</v>
      </c>
      <c r="AB22" s="179">
        <f>INDEX(Reporte!$E:$E,ROW(24:24)+24*(AB$1-1),1)</f>
        <v>236</v>
      </c>
      <c r="AC22" s="179">
        <f>INDEX(Reporte!$E:$E,ROW(24:24)+24*(AC$1-1),1)</f>
        <v>211.5</v>
      </c>
      <c r="AD22" s="179">
        <f>INDEX(Reporte!$E:$E,ROW(24:24)+24*(AD$1-1),1)</f>
        <v>207.2</v>
      </c>
      <c r="AE22" s="179">
        <f>INDEX(Reporte!$E:$E,ROW(24:24)+24*(AE$1-1),1)</f>
        <v>217.1</v>
      </c>
      <c r="AF22" s="179">
        <f>INDEX(Reporte!$E:$E,ROW(24:24)+24*(AF$1-1),1)</f>
        <v>229.6</v>
      </c>
      <c r="AG22" s="179">
        <f>INDEX(Reporte!$E:$E,ROW(24:24)+24*(AG$1-1),1)</f>
        <v>219</v>
      </c>
      <c r="AH22" s="179">
        <f>INDEX(Reporte!$E:$E,ROW(24:24)+24*(AH$1-1),1)</f>
        <v>238.5</v>
      </c>
      <c r="AI22" s="179">
        <f>INDEX(Reporte!$E:$E,ROW(24:24)+24*(AI$1-1),1)</f>
        <v>222.6</v>
      </c>
      <c r="AJ22" s="180">
        <f>INDEX(Reporte!$E:$E,ROW(24:24)+24*(AJ$1-1),1)</f>
        <v>222.3</v>
      </c>
    </row>
    <row r="23" spans="1:36" x14ac:dyDescent="0.3">
      <c r="A23" s="173">
        <v>21</v>
      </c>
      <c r="B23" s="178">
        <f>INDEX(Reporte!$E:$E,ROW(25:25)+24*(B$1-1),1)</f>
        <v>233.8</v>
      </c>
      <c r="C23" s="179">
        <f>INDEX(Reporte!$E:$E,ROW(25:25)+24*(C$1-1),1)</f>
        <v>250</v>
      </c>
      <c r="D23" s="179">
        <f>INDEX(Reporte!$E:$E,ROW(25:25)+24*(D$1-1),1)</f>
        <v>202.2</v>
      </c>
      <c r="E23" s="179">
        <f>INDEX(Reporte!$E:$E,ROW(25:25)+24*(E$1-1),1)</f>
        <v>216.9</v>
      </c>
      <c r="F23" s="179">
        <f>INDEX(Reporte!$E:$E,ROW(25:25)+24*(F$1-1),1)</f>
        <v>201.3</v>
      </c>
      <c r="G23" s="179">
        <f>INDEX(Reporte!$E:$E,ROW(25:25)+24*(G$1-1),1)</f>
        <v>237.6</v>
      </c>
      <c r="H23" s="179">
        <f>INDEX(Reporte!$E:$E,ROW(25:25)+24*(H$1-1),1)</f>
        <v>220.8</v>
      </c>
      <c r="I23" s="179">
        <f>INDEX(Reporte!$E:$E,ROW(25:25)+24*(I$1-1),1)</f>
        <v>221.5</v>
      </c>
      <c r="J23" s="179">
        <f>INDEX(Reporte!$E:$E,ROW(25:25)+24*(J$1-1),1)</f>
        <v>185.9</v>
      </c>
      <c r="K23" s="180">
        <f>INDEX(Reporte!$E:$E,ROW(25:25)+24*(K$1-1),1)</f>
        <v>226.6</v>
      </c>
      <c r="L23" s="186"/>
      <c r="M23" s="173">
        <f t="shared" si="0"/>
        <v>21</v>
      </c>
      <c r="N23" s="178">
        <f>INDEX(Reporte!$E:$E,ROW(25:25)+24*(N$1-1),1)</f>
        <v>226.5</v>
      </c>
      <c r="O23" s="179">
        <f>INDEX(Reporte!$E:$E,ROW(25:25)+24*(O$1-1),1)</f>
        <v>218.8</v>
      </c>
      <c r="P23" s="179">
        <f>INDEX(Reporte!$E:$E,ROW(25:25)+24*(P$1-1),1)</f>
        <v>242.8</v>
      </c>
      <c r="Q23" s="179">
        <f>INDEX(Reporte!$E:$E,ROW(25:25)+24*(Q$1-1),1)</f>
        <v>220.9</v>
      </c>
      <c r="R23" s="179">
        <f>INDEX(Reporte!$E:$E,ROW(25:25)+24*(R$1-1),1)</f>
        <v>208.7</v>
      </c>
      <c r="S23" s="179">
        <f>INDEX(Reporte!$E:$E,ROW(25:25)+24*(S$1-1),1)</f>
        <v>227.2</v>
      </c>
      <c r="T23" s="179">
        <f>INDEX(Reporte!$E:$E,ROW(25:25)+24*(T$1-1),1)</f>
        <v>222.4</v>
      </c>
      <c r="U23" s="179">
        <f>INDEX(Reporte!$E:$E,ROW(25:25)+24*(U$1-1),1)</f>
        <v>217.3</v>
      </c>
      <c r="V23" s="179">
        <f>INDEX(Reporte!$E:$E,ROW(25:25)+24*(V$1-1),1)</f>
        <v>220.8</v>
      </c>
      <c r="W23" s="180">
        <f>INDEX(Reporte!$E:$E,ROW(25:25)+24*(W$1-1),1)</f>
        <v>229.6</v>
      </c>
      <c r="X23" s="187"/>
      <c r="Y23" s="173">
        <f t="shared" si="1"/>
        <v>21</v>
      </c>
      <c r="Z23" s="178">
        <f>INDEX(Reporte!$E:$E,ROW(25:25)+24*(Z$1-1),1)</f>
        <v>224.8</v>
      </c>
      <c r="AA23" s="179">
        <f>INDEX(Reporte!$E:$E,ROW(25:25)+24*(AA$1-1),1)</f>
        <v>235.2</v>
      </c>
      <c r="AB23" s="179">
        <f>INDEX(Reporte!$E:$E,ROW(25:25)+24*(AB$1-1),1)</f>
        <v>236.2</v>
      </c>
      <c r="AC23" s="179">
        <f>INDEX(Reporte!$E:$E,ROW(25:25)+24*(AC$1-1),1)</f>
        <v>230.8</v>
      </c>
      <c r="AD23" s="179">
        <f>INDEX(Reporte!$E:$E,ROW(25:25)+24*(AD$1-1),1)</f>
        <v>218.5</v>
      </c>
      <c r="AE23" s="179">
        <f>INDEX(Reporte!$E:$E,ROW(25:25)+24*(AE$1-1),1)</f>
        <v>213.1</v>
      </c>
      <c r="AF23" s="179">
        <f>INDEX(Reporte!$E:$E,ROW(25:25)+24*(AF$1-1),1)</f>
        <v>218.1</v>
      </c>
      <c r="AG23" s="179">
        <f>INDEX(Reporte!$E:$E,ROW(25:25)+24*(AG$1-1),1)</f>
        <v>212.3</v>
      </c>
      <c r="AH23" s="179">
        <f>INDEX(Reporte!$E:$E,ROW(25:25)+24*(AH$1-1),1)</f>
        <v>217.1</v>
      </c>
      <c r="AI23" s="179">
        <f>INDEX(Reporte!$E:$E,ROW(25:25)+24*(AI$1-1),1)</f>
        <v>203.3</v>
      </c>
      <c r="AJ23" s="180">
        <f>INDEX(Reporte!$E:$E,ROW(25:25)+24*(AJ$1-1),1)</f>
        <v>230.8</v>
      </c>
    </row>
    <row r="24" spans="1:36" x14ac:dyDescent="0.3">
      <c r="A24" s="173">
        <v>22</v>
      </c>
      <c r="B24" s="178">
        <f>INDEX(Reporte!$E:$E,ROW(26:26)+24*(B$1-1),1)</f>
        <v>206.2</v>
      </c>
      <c r="C24" s="179">
        <f>INDEX(Reporte!$E:$E,ROW(26:26)+24*(C$1-1),1)</f>
        <v>235.7</v>
      </c>
      <c r="D24" s="179">
        <f>INDEX(Reporte!$E:$E,ROW(26:26)+24*(D$1-1),1)</f>
        <v>216</v>
      </c>
      <c r="E24" s="179">
        <f>INDEX(Reporte!$E:$E,ROW(26:26)+24*(E$1-1),1)</f>
        <v>233.3</v>
      </c>
      <c r="F24" s="179">
        <f>INDEX(Reporte!$E:$E,ROW(26:26)+24*(F$1-1),1)</f>
        <v>211.6</v>
      </c>
      <c r="G24" s="179">
        <f>INDEX(Reporte!$E:$E,ROW(26:26)+24*(G$1-1),1)</f>
        <v>212.5</v>
      </c>
      <c r="H24" s="179">
        <f>INDEX(Reporte!$E:$E,ROW(26:26)+24*(H$1-1),1)</f>
        <v>225.4</v>
      </c>
      <c r="I24" s="179">
        <f>INDEX(Reporte!$E:$E,ROW(26:26)+24*(I$1-1),1)</f>
        <v>215.6</v>
      </c>
      <c r="J24" s="179">
        <f>INDEX(Reporte!$E:$E,ROW(26:26)+24*(J$1-1),1)</f>
        <v>227</v>
      </c>
      <c r="K24" s="180">
        <f>INDEX(Reporte!$E:$E,ROW(26:26)+24*(K$1-1),1)</f>
        <v>216.7</v>
      </c>
      <c r="L24" s="186"/>
      <c r="M24" s="173">
        <f t="shared" si="0"/>
        <v>22</v>
      </c>
      <c r="N24" s="178">
        <f>INDEX(Reporte!$E:$E,ROW(26:26)+24*(N$1-1),1)</f>
        <v>229.3</v>
      </c>
      <c r="O24" s="179">
        <f>INDEX(Reporte!$E:$E,ROW(26:26)+24*(O$1-1),1)</f>
        <v>206.8</v>
      </c>
      <c r="P24" s="179">
        <f>INDEX(Reporte!$E:$E,ROW(26:26)+24*(P$1-1),1)</f>
        <v>210.8</v>
      </c>
      <c r="Q24" s="179">
        <f>INDEX(Reporte!$E:$E,ROW(26:26)+24*(Q$1-1),1)</f>
        <v>203.6</v>
      </c>
      <c r="R24" s="179">
        <f>INDEX(Reporte!$E:$E,ROW(26:26)+24*(R$1-1),1)</f>
        <v>225.6</v>
      </c>
      <c r="S24" s="179">
        <f>INDEX(Reporte!$E:$E,ROW(26:26)+24*(S$1-1),1)</f>
        <v>242.4</v>
      </c>
      <c r="T24" s="179">
        <f>INDEX(Reporte!$E:$E,ROW(26:26)+24*(T$1-1),1)</f>
        <v>227.9</v>
      </c>
      <c r="U24" s="179">
        <f>INDEX(Reporte!$E:$E,ROW(26:26)+24*(U$1-1),1)</f>
        <v>219.2</v>
      </c>
      <c r="V24" s="179">
        <f>INDEX(Reporte!$E:$E,ROW(26:26)+24*(V$1-1),1)</f>
        <v>216.2</v>
      </c>
      <c r="W24" s="180">
        <f>INDEX(Reporte!$E:$E,ROW(26:26)+24*(W$1-1),1)</f>
        <v>240.2</v>
      </c>
      <c r="X24" s="187"/>
      <c r="Y24" s="173">
        <f t="shared" si="1"/>
        <v>22</v>
      </c>
      <c r="Z24" s="178">
        <f>INDEX(Reporte!$E:$E,ROW(26:26)+24*(Z$1-1),1)</f>
        <v>214.5</v>
      </c>
      <c r="AA24" s="179">
        <f>INDEX(Reporte!$E:$E,ROW(26:26)+24*(AA$1-1),1)</f>
        <v>223.5</v>
      </c>
      <c r="AB24" s="179">
        <f>INDEX(Reporte!$E:$E,ROW(26:26)+24*(AB$1-1),1)</f>
        <v>251.2</v>
      </c>
      <c r="AC24" s="179">
        <f>INDEX(Reporte!$E:$E,ROW(26:26)+24*(AC$1-1),1)</f>
        <v>216</v>
      </c>
      <c r="AD24" s="179">
        <f>INDEX(Reporte!$E:$E,ROW(26:26)+24*(AD$1-1),1)</f>
        <v>243.1</v>
      </c>
      <c r="AE24" s="179">
        <f>INDEX(Reporte!$E:$E,ROW(26:26)+24*(AE$1-1),1)</f>
        <v>208.8</v>
      </c>
      <c r="AF24" s="179">
        <f>INDEX(Reporte!$E:$E,ROW(26:26)+24*(AF$1-1),1)</f>
        <v>226.9</v>
      </c>
      <c r="AG24" s="179">
        <f>INDEX(Reporte!$E:$E,ROW(26:26)+24*(AG$1-1),1)</f>
        <v>219.5</v>
      </c>
      <c r="AH24" s="179">
        <f>INDEX(Reporte!$E:$E,ROW(26:26)+24*(AH$1-1),1)</f>
        <v>227.1</v>
      </c>
      <c r="AI24" s="179">
        <f>INDEX(Reporte!$E:$E,ROW(26:26)+24*(AI$1-1),1)</f>
        <v>232.1</v>
      </c>
      <c r="AJ24" s="180">
        <f>INDEX(Reporte!$E:$E,ROW(26:26)+24*(AJ$1-1),1)</f>
        <v>216.3</v>
      </c>
    </row>
    <row r="25" spans="1:36" x14ac:dyDescent="0.3">
      <c r="A25" s="173">
        <v>23</v>
      </c>
      <c r="B25" s="178">
        <f>INDEX(Reporte!$E:$E,ROW(27:27)+24*(B$1-1),1)</f>
        <v>218.3</v>
      </c>
      <c r="C25" s="179">
        <f>INDEX(Reporte!$E:$E,ROW(27:27)+24*(C$1-1),1)</f>
        <v>239.2</v>
      </c>
      <c r="D25" s="179">
        <f>INDEX(Reporte!$E:$E,ROW(27:27)+24*(D$1-1),1)</f>
        <v>210.4</v>
      </c>
      <c r="E25" s="179">
        <f>INDEX(Reporte!$E:$E,ROW(27:27)+24*(E$1-1),1)</f>
        <v>221.8</v>
      </c>
      <c r="F25" s="179">
        <f>INDEX(Reporte!$E:$E,ROW(27:27)+24*(F$1-1),1)</f>
        <v>246.8</v>
      </c>
      <c r="G25" s="179">
        <f>INDEX(Reporte!$E:$E,ROW(27:27)+24*(G$1-1),1)</f>
        <v>209.5</v>
      </c>
      <c r="H25" s="179">
        <f>INDEX(Reporte!$E:$E,ROW(27:27)+24*(H$1-1),1)</f>
        <v>220</v>
      </c>
      <c r="I25" s="179">
        <f>INDEX(Reporte!$E:$E,ROW(27:27)+24*(I$1-1),1)</f>
        <v>228.1</v>
      </c>
      <c r="J25" s="179">
        <f>INDEX(Reporte!$E:$E,ROW(27:27)+24*(J$1-1),1)</f>
        <v>210.3</v>
      </c>
      <c r="K25" s="180">
        <f>INDEX(Reporte!$E:$E,ROW(27:27)+24*(K$1-1),1)</f>
        <v>239.3</v>
      </c>
      <c r="L25" s="186"/>
      <c r="M25" s="173">
        <f t="shared" si="0"/>
        <v>23</v>
      </c>
      <c r="N25" s="178">
        <f>INDEX(Reporte!$E:$E,ROW(27:27)+24*(N$1-1),1)</f>
        <v>194</v>
      </c>
      <c r="O25" s="179">
        <f>INDEX(Reporte!$E:$E,ROW(27:27)+24*(O$1-1),1)</f>
        <v>229.8</v>
      </c>
      <c r="P25" s="179">
        <f>INDEX(Reporte!$E:$E,ROW(27:27)+24*(P$1-1),1)</f>
        <v>241.7</v>
      </c>
      <c r="Q25" s="179">
        <f>INDEX(Reporte!$E:$E,ROW(27:27)+24*(Q$1-1),1)</f>
        <v>217.5</v>
      </c>
      <c r="R25" s="179">
        <f>INDEX(Reporte!$E:$E,ROW(27:27)+24*(R$1-1),1)</f>
        <v>204.5</v>
      </c>
      <c r="S25" s="179">
        <f>INDEX(Reporte!$E:$E,ROW(27:27)+24*(S$1-1),1)</f>
        <v>203.1</v>
      </c>
      <c r="T25" s="179">
        <f>INDEX(Reporte!$E:$E,ROW(27:27)+24*(T$1-1),1)</f>
        <v>211.6</v>
      </c>
      <c r="U25" s="179">
        <f>INDEX(Reporte!$E:$E,ROW(27:27)+24*(U$1-1),1)</f>
        <v>201.7</v>
      </c>
      <c r="V25" s="179">
        <f>INDEX(Reporte!$E:$E,ROW(27:27)+24*(V$1-1),1)</f>
        <v>202.2</v>
      </c>
      <c r="W25" s="180">
        <f>INDEX(Reporte!$E:$E,ROW(27:27)+24*(W$1-1),1)</f>
        <v>197.2</v>
      </c>
      <c r="X25" s="187"/>
      <c r="Y25" s="173">
        <f t="shared" si="1"/>
        <v>23</v>
      </c>
      <c r="Z25" s="178">
        <f>INDEX(Reporte!$E:$E,ROW(27:27)+24*(Z$1-1),1)</f>
        <v>241.6</v>
      </c>
      <c r="AA25" s="179">
        <f>INDEX(Reporte!$E:$E,ROW(27:27)+24*(AA$1-1),1)</f>
        <v>238.5</v>
      </c>
      <c r="AB25" s="179">
        <f>INDEX(Reporte!$E:$E,ROW(27:27)+24*(AB$1-1),1)</f>
        <v>230</v>
      </c>
      <c r="AC25" s="179">
        <f>INDEX(Reporte!$E:$E,ROW(27:27)+24*(AC$1-1),1)</f>
        <v>203.1</v>
      </c>
      <c r="AD25" s="179">
        <f>INDEX(Reporte!$E:$E,ROW(27:27)+24*(AD$1-1),1)</f>
        <v>226.1</v>
      </c>
      <c r="AE25" s="179">
        <f>INDEX(Reporte!$E:$E,ROW(27:27)+24*(AE$1-1),1)</f>
        <v>213.7</v>
      </c>
      <c r="AF25" s="179">
        <f>INDEX(Reporte!$E:$E,ROW(27:27)+24*(AF$1-1),1)</f>
        <v>230.8</v>
      </c>
      <c r="AG25" s="179">
        <f>INDEX(Reporte!$E:$E,ROW(27:27)+24*(AG$1-1),1)</f>
        <v>199.3</v>
      </c>
      <c r="AH25" s="179">
        <f>INDEX(Reporte!$E:$E,ROW(27:27)+24*(AH$1-1),1)</f>
        <v>222.4</v>
      </c>
      <c r="AI25" s="179">
        <f>INDEX(Reporte!$E:$E,ROW(27:27)+24*(AI$1-1),1)</f>
        <v>209</v>
      </c>
      <c r="AJ25" s="180">
        <f>INDEX(Reporte!$E:$E,ROW(27:27)+24*(AJ$1-1),1)</f>
        <v>201.6</v>
      </c>
    </row>
    <row r="26" spans="1:36" x14ac:dyDescent="0.3">
      <c r="A26" s="174">
        <v>24</v>
      </c>
      <c r="B26" s="181">
        <f>INDEX(Reporte!$E:$E,ROW(28:28)+24*(B$1-1),1)</f>
        <v>197.5</v>
      </c>
      <c r="C26" s="182">
        <f>INDEX(Reporte!$E:$E,ROW(28:28)+24*(C$1-1),1)</f>
        <v>221.9</v>
      </c>
      <c r="D26" s="182">
        <f>INDEX(Reporte!$E:$E,ROW(28:28)+24*(D$1-1),1)</f>
        <v>227.1</v>
      </c>
      <c r="E26" s="182">
        <f>INDEX(Reporte!$E:$E,ROW(28:28)+24*(E$1-1),1)</f>
        <v>207.5</v>
      </c>
      <c r="F26" s="182">
        <f>INDEX(Reporte!$E:$E,ROW(28:28)+24*(F$1-1),1)</f>
        <v>216.1</v>
      </c>
      <c r="G26" s="182">
        <f>INDEX(Reporte!$E:$E,ROW(28:28)+24*(G$1-1),1)</f>
        <v>229.5</v>
      </c>
      <c r="H26" s="182">
        <f>INDEX(Reporte!$E:$E,ROW(28:28)+24*(H$1-1),1)</f>
        <v>218.1</v>
      </c>
      <c r="I26" s="182">
        <f>INDEX(Reporte!$E:$E,ROW(28:28)+24*(I$1-1),1)</f>
        <v>225.5</v>
      </c>
      <c r="J26" s="182">
        <f>INDEX(Reporte!$E:$E,ROW(28:28)+24*(J$1-1),1)</f>
        <v>243.5</v>
      </c>
      <c r="K26" s="183">
        <f>INDEX(Reporte!$E:$E,ROW(28:28)+24*(K$1-1),1)</f>
        <v>228</v>
      </c>
      <c r="L26" s="186"/>
      <c r="M26" s="174">
        <f t="shared" si="0"/>
        <v>24</v>
      </c>
      <c r="N26" s="181">
        <f>INDEX(Reporte!$E:$E,ROW(28:28)+24*(N$1-1),1)</f>
        <v>221.9</v>
      </c>
      <c r="O26" s="182">
        <f>INDEX(Reporte!$E:$E,ROW(28:28)+24*(O$1-1),1)</f>
        <v>237.9</v>
      </c>
      <c r="P26" s="182">
        <f>INDEX(Reporte!$E:$E,ROW(28:28)+24*(P$1-1),1)</f>
        <v>229.4</v>
      </c>
      <c r="Q26" s="182">
        <f>INDEX(Reporte!$E:$E,ROW(28:28)+24*(Q$1-1),1)</f>
        <v>221.7</v>
      </c>
      <c r="R26" s="182">
        <f>INDEX(Reporte!$E:$E,ROW(28:28)+24*(R$1-1),1)</f>
        <v>209.1</v>
      </c>
      <c r="S26" s="182">
        <f>INDEX(Reporte!$E:$E,ROW(28:28)+24*(S$1-1),1)</f>
        <v>246.5</v>
      </c>
      <c r="T26" s="182">
        <f>INDEX(Reporte!$E:$E,ROW(28:28)+24*(T$1-1),1)</f>
        <v>198.6</v>
      </c>
      <c r="U26" s="182">
        <f>INDEX(Reporte!$E:$E,ROW(28:28)+24*(U$1-1),1)</f>
        <v>225.6</v>
      </c>
      <c r="V26" s="182">
        <f>INDEX(Reporte!$E:$E,ROW(28:28)+24*(V$1-1),1)</f>
        <v>203.5</v>
      </c>
      <c r="W26" s="183">
        <f>INDEX(Reporte!$E:$E,ROW(28:28)+24*(W$1-1),1)</f>
        <v>209</v>
      </c>
      <c r="X26" s="187"/>
      <c r="Y26" s="174">
        <f t="shared" si="1"/>
        <v>24</v>
      </c>
      <c r="Z26" s="181">
        <f>INDEX(Reporte!$E:$E,ROW(28:28)+24*(Z$1-1),1)</f>
        <v>231.5</v>
      </c>
      <c r="AA26" s="182">
        <f>INDEX(Reporte!$E:$E,ROW(28:28)+24*(AA$1-1),1)</f>
        <v>227.1</v>
      </c>
      <c r="AB26" s="182">
        <f>INDEX(Reporte!$E:$E,ROW(28:28)+24*(AB$1-1),1)</f>
        <v>224.4</v>
      </c>
      <c r="AC26" s="182">
        <f>INDEX(Reporte!$E:$E,ROW(28:28)+24*(AC$1-1),1)</f>
        <v>222.4</v>
      </c>
      <c r="AD26" s="182">
        <f>INDEX(Reporte!$E:$E,ROW(28:28)+24*(AD$1-1),1)</f>
        <v>226.1</v>
      </c>
      <c r="AE26" s="182">
        <f>INDEX(Reporte!$E:$E,ROW(28:28)+24*(AE$1-1),1)</f>
        <v>197</v>
      </c>
      <c r="AF26" s="182">
        <f>INDEX(Reporte!$E:$E,ROW(28:28)+24*(AF$1-1),1)</f>
        <v>222.8</v>
      </c>
      <c r="AG26" s="182">
        <f>INDEX(Reporte!$E:$E,ROW(28:28)+24*(AG$1-1),1)</f>
        <v>231.3</v>
      </c>
      <c r="AH26" s="182">
        <f>INDEX(Reporte!$E:$E,ROW(28:28)+24*(AH$1-1),1)</f>
        <v>225.1</v>
      </c>
      <c r="AI26" s="182">
        <f>INDEX(Reporte!$E:$E,ROW(28:28)+24*(AI$1-1),1)</f>
        <v>228.5</v>
      </c>
      <c r="AJ26" s="183">
        <f>INDEX(Reporte!$E:$E,ROW(28:28)+24*(AJ$1-1),1)</f>
        <v>233.2</v>
      </c>
    </row>
    <row r="27" spans="1:36" x14ac:dyDescent="0.3">
      <c r="C27" s="153"/>
      <c r="G27" s="153"/>
      <c r="K27" s="153"/>
      <c r="L27" s="186"/>
      <c r="M27" s="153"/>
      <c r="Q27" s="153"/>
      <c r="U27" s="153"/>
      <c r="AA27" s="153"/>
      <c r="AE27" s="153"/>
      <c r="AI27" s="153"/>
    </row>
    <row r="28" spans="1:36" x14ac:dyDescent="0.3">
      <c r="C28" s="153"/>
      <c r="D28" s="168"/>
      <c r="G28" s="153"/>
      <c r="K28" s="153"/>
      <c r="L28" s="186"/>
      <c r="M28" s="153"/>
      <c r="Q28" s="153"/>
      <c r="U28" s="153"/>
      <c r="AA28" s="153"/>
      <c r="AE28" s="153"/>
      <c r="AI28" s="153"/>
    </row>
    <row r="29" spans="1:36" x14ac:dyDescent="0.3">
      <c r="C29" s="153"/>
      <c r="G29" s="153"/>
      <c r="K29" s="153"/>
      <c r="L29" s="186"/>
      <c r="M29" s="153"/>
      <c r="Q29" s="153"/>
      <c r="U29" s="153"/>
      <c r="AA29" s="153"/>
      <c r="AE29" s="153"/>
      <c r="AI29" s="153"/>
    </row>
    <row r="30" spans="1:36" x14ac:dyDescent="0.3">
      <c r="C30" s="153"/>
      <c r="G30" s="153"/>
      <c r="K30" s="153"/>
      <c r="L30" s="186"/>
      <c r="M30" s="153"/>
      <c r="Q30" s="153"/>
      <c r="U30" s="153"/>
      <c r="AA30" s="153"/>
      <c r="AE30" s="153"/>
      <c r="AI30" s="153"/>
    </row>
    <row r="31" spans="1:36" x14ac:dyDescent="0.3">
      <c r="C31" s="153"/>
      <c r="G31" s="153"/>
      <c r="K31" s="153"/>
      <c r="L31" s="186"/>
      <c r="M31" s="153"/>
      <c r="Q31" s="153"/>
      <c r="U31" s="153"/>
      <c r="AA31" s="153"/>
      <c r="AE31" s="153"/>
      <c r="AI31" s="153"/>
    </row>
    <row r="32" spans="1:36" x14ac:dyDescent="0.3">
      <c r="C32" s="153"/>
      <c r="G32" s="153"/>
      <c r="K32" s="153"/>
      <c r="L32" s="186"/>
      <c r="M32" s="153"/>
      <c r="Q32" s="153"/>
      <c r="U32" s="153"/>
      <c r="AA32" s="153"/>
      <c r="AE32" s="153"/>
      <c r="AI32" s="153"/>
    </row>
    <row r="33" spans="3:35" x14ac:dyDescent="0.3">
      <c r="C33" s="153"/>
      <c r="G33" s="153"/>
      <c r="K33" s="153"/>
      <c r="L33" s="186"/>
      <c r="M33" s="153"/>
      <c r="Q33" s="153"/>
      <c r="U33" s="153"/>
      <c r="AA33" s="153"/>
      <c r="AE33" s="153"/>
      <c r="AI33" s="153"/>
    </row>
    <row r="34" spans="3:35" x14ac:dyDescent="0.3">
      <c r="C34" s="153"/>
      <c r="G34" s="153"/>
      <c r="K34" s="153"/>
      <c r="L34" s="186"/>
      <c r="M34" s="153"/>
      <c r="Q34" s="153"/>
      <c r="U34" s="153"/>
      <c r="AA34" s="153"/>
      <c r="AE34" s="153"/>
      <c r="AI34" s="153"/>
    </row>
    <row r="35" spans="3:35" x14ac:dyDescent="0.3">
      <c r="C35" s="153"/>
      <c r="G35" s="153"/>
      <c r="K35" s="153"/>
      <c r="L35" s="186"/>
      <c r="M35" s="153"/>
      <c r="Q35" s="153"/>
      <c r="U35" s="153"/>
      <c r="AA35" s="153"/>
      <c r="AE35" s="153"/>
      <c r="AI35" s="153"/>
    </row>
    <row r="36" spans="3:35" x14ac:dyDescent="0.3">
      <c r="C36" s="153"/>
      <c r="G36" s="153"/>
      <c r="K36" s="153"/>
      <c r="L36" s="186"/>
      <c r="M36" s="153"/>
      <c r="Q36" s="153"/>
      <c r="U36" s="153"/>
      <c r="AA36" s="153"/>
      <c r="AE36" s="153"/>
      <c r="AI36" s="153"/>
    </row>
    <row r="37" spans="3:35" x14ac:dyDescent="0.3">
      <c r="C37" s="153"/>
      <c r="G37" s="153"/>
      <c r="K37" s="153"/>
      <c r="L37" s="186"/>
      <c r="M37" s="153"/>
      <c r="Q37" s="153"/>
      <c r="U37" s="153"/>
      <c r="AA37" s="153"/>
      <c r="AE37" s="153"/>
      <c r="AI37" s="153"/>
    </row>
    <row r="38" spans="3:35" x14ac:dyDescent="0.3">
      <c r="C38" s="153"/>
      <c r="G38" s="153"/>
      <c r="K38" s="153"/>
      <c r="L38" s="186"/>
      <c r="M38" s="153"/>
      <c r="Q38" s="153"/>
      <c r="U38" s="153"/>
      <c r="AA38" s="153"/>
      <c r="AE38" s="153"/>
      <c r="AI38" s="153"/>
    </row>
    <row r="39" spans="3:35" x14ac:dyDescent="0.3">
      <c r="C39" s="153"/>
      <c r="G39" s="153"/>
      <c r="K39" s="153"/>
      <c r="L39" s="186"/>
      <c r="M39" s="153"/>
      <c r="Q39" s="153"/>
      <c r="U39" s="153"/>
      <c r="AA39" s="153"/>
      <c r="AE39" s="153"/>
      <c r="AI39" s="153"/>
    </row>
    <row r="40" spans="3:35" x14ac:dyDescent="0.3">
      <c r="C40" s="153"/>
      <c r="G40" s="153"/>
      <c r="K40" s="153"/>
      <c r="L40" s="186"/>
      <c r="M40" s="153"/>
      <c r="Q40" s="153"/>
      <c r="U40" s="153"/>
      <c r="AA40" s="153"/>
      <c r="AE40" s="153"/>
      <c r="AI40" s="153"/>
    </row>
    <row r="41" spans="3:35" x14ac:dyDescent="0.3">
      <c r="C41" s="153"/>
      <c r="G41" s="153"/>
      <c r="K41" s="153"/>
      <c r="L41" s="186"/>
      <c r="M41" s="153"/>
      <c r="Q41" s="153"/>
      <c r="U41" s="153"/>
      <c r="AA41" s="153"/>
      <c r="AE41" s="153"/>
      <c r="AI41" s="153"/>
    </row>
    <row r="42" spans="3:35" x14ac:dyDescent="0.3">
      <c r="C42" s="153"/>
      <c r="G42" s="153"/>
      <c r="K42" s="153"/>
      <c r="L42" s="186"/>
      <c r="M42" s="153"/>
      <c r="Q42" s="153"/>
      <c r="U42" s="153"/>
      <c r="AA42" s="153"/>
      <c r="AE42" s="153"/>
      <c r="AI42" s="153"/>
    </row>
    <row r="43" spans="3:35" x14ac:dyDescent="0.3">
      <c r="C43" s="153"/>
      <c r="G43" s="153"/>
      <c r="K43" s="153"/>
      <c r="L43" s="186"/>
      <c r="M43" s="153"/>
      <c r="Q43" s="153"/>
      <c r="U43" s="153"/>
      <c r="AA43" s="153"/>
      <c r="AE43" s="153"/>
      <c r="AI43" s="153"/>
    </row>
    <row r="44" spans="3:35" x14ac:dyDescent="0.3">
      <c r="C44" s="153"/>
      <c r="G44" s="153"/>
      <c r="K44" s="153"/>
      <c r="L44" s="186"/>
      <c r="M44" s="153"/>
      <c r="Q44" s="153"/>
      <c r="U44" s="153"/>
      <c r="AA44" s="153"/>
      <c r="AE44" s="153"/>
      <c r="AI44" s="153"/>
    </row>
    <row r="45" spans="3:35" x14ac:dyDescent="0.3">
      <c r="C45" s="153"/>
      <c r="G45" s="153"/>
      <c r="K45" s="153"/>
      <c r="L45" s="186"/>
      <c r="M45" s="153"/>
      <c r="Q45" s="153"/>
      <c r="U45" s="153"/>
      <c r="AA45" s="153"/>
      <c r="AE45" s="153"/>
      <c r="AI45" s="153"/>
    </row>
    <row r="46" spans="3:35" x14ac:dyDescent="0.3">
      <c r="C46" s="153"/>
      <c r="G46" s="153"/>
      <c r="K46" s="153"/>
      <c r="L46" s="186"/>
      <c r="M46" s="153"/>
      <c r="Q46" s="153"/>
      <c r="U46" s="153"/>
      <c r="AA46" s="153"/>
      <c r="AE46" s="153"/>
      <c r="AI46" s="153"/>
    </row>
    <row r="47" spans="3:35" x14ac:dyDescent="0.3">
      <c r="C47" s="153"/>
      <c r="G47" s="153"/>
      <c r="K47" s="153"/>
      <c r="L47" s="186"/>
      <c r="M47" s="153"/>
      <c r="Q47" s="153"/>
      <c r="U47" s="153"/>
      <c r="AA47" s="153"/>
      <c r="AE47" s="153"/>
      <c r="AI47" s="153"/>
    </row>
    <row r="48" spans="3:35" x14ac:dyDescent="0.3">
      <c r="C48" s="153"/>
      <c r="G48" s="153"/>
      <c r="K48" s="153"/>
      <c r="L48" s="186"/>
      <c r="M48" s="153"/>
      <c r="Q48" s="153"/>
      <c r="U48" s="153"/>
      <c r="AA48" s="153"/>
      <c r="AE48" s="153"/>
      <c r="AI48" s="153"/>
    </row>
    <row r="49" spans="3:35" x14ac:dyDescent="0.3">
      <c r="C49" s="153"/>
      <c r="G49" s="153"/>
      <c r="K49" s="153"/>
      <c r="L49" s="186"/>
      <c r="M49" s="153"/>
      <c r="Q49" s="153"/>
      <c r="U49" s="153"/>
      <c r="AA49" s="153"/>
      <c r="AE49" s="153"/>
      <c r="AI49" s="153"/>
    </row>
    <row r="50" spans="3:35" x14ac:dyDescent="0.3">
      <c r="C50" s="153"/>
      <c r="G50" s="153"/>
      <c r="K50" s="153"/>
      <c r="L50" s="186"/>
      <c r="M50" s="153"/>
      <c r="Q50" s="153"/>
      <c r="U50" s="153"/>
      <c r="AA50" s="153"/>
      <c r="AE50" s="153"/>
      <c r="AI50" s="153"/>
    </row>
    <row r="51" spans="3:35" x14ac:dyDescent="0.3">
      <c r="C51" s="153"/>
      <c r="G51" s="153"/>
      <c r="K51" s="153"/>
      <c r="L51" s="186"/>
      <c r="M51" s="153"/>
      <c r="Q51" s="153"/>
      <c r="U51" s="153"/>
      <c r="AA51" s="153"/>
      <c r="AE51" s="153"/>
      <c r="AI51" s="153"/>
    </row>
    <row r="52" spans="3:35" x14ac:dyDescent="0.3">
      <c r="C52" s="153"/>
      <c r="G52" s="153"/>
      <c r="K52" s="153"/>
      <c r="L52" s="186"/>
      <c r="M52" s="153"/>
      <c r="Q52" s="153"/>
      <c r="U52" s="153"/>
      <c r="AA52" s="153"/>
      <c r="AE52" s="153"/>
      <c r="AI52" s="153"/>
    </row>
    <row r="53" spans="3:35" x14ac:dyDescent="0.3">
      <c r="C53" s="153"/>
      <c r="G53" s="153"/>
      <c r="K53" s="153"/>
      <c r="L53" s="186"/>
      <c r="M53" s="153"/>
      <c r="Q53" s="153"/>
      <c r="U53" s="153"/>
      <c r="AA53" s="153"/>
      <c r="AE53" s="153"/>
      <c r="AI53" s="153"/>
    </row>
    <row r="54" spans="3:35" x14ac:dyDescent="0.3">
      <c r="C54" s="153"/>
      <c r="G54" s="153"/>
      <c r="K54" s="153"/>
      <c r="L54" s="186"/>
      <c r="M54" s="153"/>
      <c r="Q54" s="153"/>
      <c r="U54" s="153"/>
      <c r="AA54" s="153"/>
      <c r="AE54" s="153"/>
      <c r="AI54" s="153"/>
    </row>
    <row r="55" spans="3:35" x14ac:dyDescent="0.3">
      <c r="C55" s="153"/>
      <c r="G55" s="153"/>
      <c r="K55" s="153"/>
      <c r="L55" s="186"/>
      <c r="M55" s="153"/>
      <c r="Q55" s="153"/>
      <c r="U55" s="153"/>
      <c r="AA55" s="153"/>
      <c r="AE55" s="153"/>
      <c r="AI55" s="153"/>
    </row>
    <row r="56" spans="3:35" x14ac:dyDescent="0.3">
      <c r="C56" s="153"/>
      <c r="G56" s="153"/>
      <c r="K56" s="153"/>
      <c r="L56" s="186"/>
      <c r="M56" s="153"/>
      <c r="Q56" s="153"/>
      <c r="U56" s="153"/>
      <c r="AA56" s="153"/>
      <c r="AE56" s="153"/>
      <c r="AI56" s="153"/>
    </row>
    <row r="57" spans="3:35" x14ac:dyDescent="0.3">
      <c r="C57" s="153"/>
      <c r="G57" s="153"/>
      <c r="K57" s="153"/>
      <c r="L57" s="186"/>
      <c r="M57" s="153"/>
      <c r="Q57" s="153"/>
      <c r="U57" s="153"/>
      <c r="AA57" s="153"/>
      <c r="AE57" s="153"/>
      <c r="AI57" s="153"/>
    </row>
    <row r="58" spans="3:35" x14ac:dyDescent="0.3">
      <c r="C58" s="153"/>
      <c r="G58" s="153"/>
      <c r="K58" s="153"/>
      <c r="L58" s="186"/>
      <c r="M58" s="153"/>
      <c r="Q58" s="153"/>
      <c r="U58" s="153"/>
      <c r="AA58" s="153"/>
      <c r="AE58" s="153"/>
      <c r="AI58" s="153"/>
    </row>
    <row r="59" spans="3:35" x14ac:dyDescent="0.3">
      <c r="C59" s="153"/>
      <c r="G59" s="153"/>
      <c r="K59" s="153"/>
      <c r="L59" s="186"/>
      <c r="M59" s="153"/>
      <c r="Q59" s="153"/>
      <c r="U59" s="153"/>
      <c r="AA59" s="153"/>
      <c r="AE59" s="153"/>
      <c r="AI59" s="153"/>
    </row>
    <row r="60" spans="3:35" x14ac:dyDescent="0.3">
      <c r="C60" s="153"/>
      <c r="G60" s="153"/>
      <c r="K60" s="153"/>
      <c r="L60" s="186"/>
      <c r="M60" s="153"/>
      <c r="Q60" s="153"/>
      <c r="U60" s="153"/>
      <c r="AA60" s="153"/>
      <c r="AE60" s="153"/>
      <c r="AI60" s="153"/>
    </row>
    <row r="61" spans="3:35" x14ac:dyDescent="0.3">
      <c r="C61" s="153"/>
      <c r="G61" s="153"/>
      <c r="K61" s="153"/>
      <c r="L61" s="186"/>
      <c r="M61" s="153"/>
      <c r="Q61" s="153"/>
      <c r="U61" s="153"/>
      <c r="AA61" s="153"/>
      <c r="AE61" s="153"/>
      <c r="AI61" s="153"/>
    </row>
    <row r="62" spans="3:35" x14ac:dyDescent="0.3">
      <c r="C62" s="153"/>
      <c r="G62" s="153"/>
      <c r="K62" s="153"/>
      <c r="L62" s="186"/>
      <c r="M62" s="153"/>
      <c r="Q62" s="153"/>
      <c r="U62" s="153"/>
      <c r="AA62" s="153"/>
      <c r="AE62" s="153"/>
      <c r="AI62" s="153"/>
    </row>
    <row r="63" spans="3:35" x14ac:dyDescent="0.3">
      <c r="C63" s="153"/>
      <c r="G63" s="153"/>
      <c r="K63" s="153"/>
      <c r="L63" s="186"/>
      <c r="M63" s="153"/>
      <c r="Q63" s="153"/>
      <c r="U63" s="153"/>
      <c r="AA63" s="153"/>
      <c r="AE63" s="153"/>
      <c r="AI63" s="153"/>
    </row>
    <row r="64" spans="3:35" x14ac:dyDescent="0.3">
      <c r="C64" s="153"/>
      <c r="G64" s="153"/>
      <c r="K64" s="153"/>
      <c r="L64" s="186"/>
      <c r="M64" s="153"/>
      <c r="Q64" s="153"/>
      <c r="U64" s="153"/>
      <c r="AA64" s="153"/>
      <c r="AE64" s="153"/>
      <c r="AI64" s="153"/>
    </row>
    <row r="65" spans="3:35" x14ac:dyDescent="0.3">
      <c r="C65" s="153"/>
      <c r="G65" s="153"/>
      <c r="K65" s="153"/>
      <c r="L65" s="186"/>
      <c r="M65" s="153"/>
      <c r="Q65" s="153"/>
      <c r="U65" s="153"/>
      <c r="AA65" s="153"/>
      <c r="AE65" s="153"/>
      <c r="AI65" s="153"/>
    </row>
    <row r="66" spans="3:35" x14ac:dyDescent="0.3">
      <c r="C66" s="153"/>
      <c r="G66" s="153"/>
      <c r="K66" s="153"/>
      <c r="L66" s="186"/>
      <c r="M66" s="153"/>
      <c r="Q66" s="153"/>
      <c r="U66" s="153"/>
      <c r="AA66" s="153"/>
      <c r="AE66" s="153"/>
      <c r="AI66" s="153"/>
    </row>
    <row r="67" spans="3:35" x14ac:dyDescent="0.3">
      <c r="C67" s="153"/>
      <c r="G67" s="153"/>
      <c r="K67" s="153"/>
      <c r="L67" s="186"/>
      <c r="M67" s="153"/>
      <c r="Q67" s="153"/>
      <c r="U67" s="153"/>
      <c r="AA67" s="153"/>
      <c r="AE67" s="153"/>
      <c r="AI67" s="153"/>
    </row>
    <row r="68" spans="3:35" x14ac:dyDescent="0.3">
      <c r="C68" s="153"/>
      <c r="G68" s="153"/>
      <c r="K68" s="153"/>
      <c r="L68" s="186"/>
      <c r="M68" s="153"/>
      <c r="Q68" s="153"/>
      <c r="U68" s="153"/>
      <c r="AA68" s="153"/>
      <c r="AE68" s="153"/>
      <c r="AI68" s="153"/>
    </row>
    <row r="69" spans="3:35" x14ac:dyDescent="0.3">
      <c r="C69" s="153"/>
      <c r="G69" s="153"/>
      <c r="K69" s="153"/>
      <c r="L69" s="186"/>
      <c r="M69" s="153"/>
      <c r="Q69" s="153"/>
      <c r="U69" s="153"/>
      <c r="AA69" s="153"/>
      <c r="AE69" s="153"/>
      <c r="AI69" s="153"/>
    </row>
    <row r="70" spans="3:35" x14ac:dyDescent="0.3">
      <c r="C70" s="153"/>
      <c r="G70" s="153"/>
      <c r="K70" s="153"/>
      <c r="L70" s="186"/>
      <c r="M70" s="153"/>
      <c r="Q70" s="153"/>
      <c r="U70" s="153"/>
      <c r="AA70" s="153"/>
      <c r="AE70" s="153"/>
      <c r="AI70" s="153"/>
    </row>
    <row r="71" spans="3:35" x14ac:dyDescent="0.3">
      <c r="C71" s="153"/>
      <c r="G71" s="153"/>
      <c r="K71" s="153"/>
      <c r="L71" s="186"/>
      <c r="M71" s="153"/>
      <c r="Q71" s="153"/>
      <c r="U71" s="153"/>
      <c r="AA71" s="153"/>
      <c r="AE71" s="153"/>
      <c r="AI71" s="153"/>
    </row>
    <row r="72" spans="3:35" x14ac:dyDescent="0.3">
      <c r="C72" s="153"/>
      <c r="G72" s="153"/>
      <c r="K72" s="153"/>
      <c r="L72" s="186"/>
      <c r="M72" s="153"/>
      <c r="Q72" s="153"/>
      <c r="U72" s="153"/>
      <c r="AA72" s="153"/>
      <c r="AE72" s="153"/>
      <c r="AI72" s="153"/>
    </row>
    <row r="73" spans="3:35" x14ac:dyDescent="0.3">
      <c r="C73" s="153"/>
      <c r="G73" s="153"/>
      <c r="K73" s="153"/>
      <c r="L73" s="186"/>
      <c r="M73" s="153"/>
      <c r="Q73" s="153"/>
      <c r="U73" s="153"/>
      <c r="AA73" s="153"/>
      <c r="AE73" s="153"/>
      <c r="AI73" s="153"/>
    </row>
    <row r="74" spans="3:35" x14ac:dyDescent="0.3">
      <c r="C74" s="153"/>
      <c r="G74" s="153"/>
      <c r="K74" s="153"/>
      <c r="L74" s="186"/>
      <c r="M74" s="153"/>
      <c r="Q74" s="153"/>
      <c r="U74" s="153"/>
      <c r="AA74" s="153"/>
      <c r="AE74" s="153"/>
      <c r="AI74" s="153"/>
    </row>
    <row r="75" spans="3:35" x14ac:dyDescent="0.3">
      <c r="C75" s="153"/>
      <c r="G75" s="153"/>
      <c r="K75" s="153"/>
      <c r="L75" s="186"/>
      <c r="M75" s="153"/>
      <c r="Q75" s="153"/>
      <c r="U75" s="153"/>
      <c r="AA75" s="153"/>
      <c r="AE75" s="153"/>
      <c r="AI75" s="153"/>
    </row>
    <row r="76" spans="3:35" x14ac:dyDescent="0.3">
      <c r="C76" s="153"/>
      <c r="G76" s="153"/>
      <c r="K76" s="153"/>
      <c r="L76" s="186"/>
      <c r="M76" s="153"/>
      <c r="Q76" s="153"/>
      <c r="U76" s="153"/>
      <c r="AA76" s="153"/>
      <c r="AE76" s="153"/>
      <c r="AI76" s="153"/>
    </row>
    <row r="77" spans="3:35" x14ac:dyDescent="0.3">
      <c r="C77" s="153"/>
      <c r="G77" s="153"/>
      <c r="K77" s="153"/>
      <c r="L77" s="186"/>
      <c r="M77" s="153"/>
      <c r="Q77" s="153"/>
      <c r="U77" s="153"/>
      <c r="AA77" s="153"/>
      <c r="AE77" s="153"/>
      <c r="AI77" s="153"/>
    </row>
    <row r="78" spans="3:35" x14ac:dyDescent="0.3">
      <c r="C78" s="153"/>
      <c r="G78" s="153"/>
      <c r="K78" s="153"/>
      <c r="L78" s="186"/>
      <c r="M78" s="153"/>
      <c r="Q78" s="153"/>
      <c r="U78" s="153"/>
      <c r="AA78" s="153"/>
      <c r="AE78" s="153"/>
      <c r="AI78" s="153"/>
    </row>
    <row r="79" spans="3:35" x14ac:dyDescent="0.3">
      <c r="C79" s="153"/>
      <c r="G79" s="153"/>
      <c r="K79" s="153"/>
      <c r="L79" s="186"/>
      <c r="M79" s="153"/>
      <c r="Q79" s="153"/>
      <c r="U79" s="153"/>
      <c r="AA79" s="153"/>
      <c r="AE79" s="153"/>
      <c r="AI79" s="153"/>
    </row>
    <row r="80" spans="3:35" x14ac:dyDescent="0.3">
      <c r="C80" s="153"/>
      <c r="G80" s="153"/>
      <c r="K80" s="153"/>
      <c r="L80" s="186"/>
      <c r="M80" s="153"/>
      <c r="Q80" s="153"/>
      <c r="U80" s="153"/>
      <c r="AA80" s="153"/>
      <c r="AE80" s="153"/>
      <c r="AI80" s="153"/>
    </row>
    <row r="81" spans="3:35" x14ac:dyDescent="0.3">
      <c r="C81" s="153"/>
      <c r="G81" s="153"/>
      <c r="K81" s="153"/>
      <c r="L81" s="186"/>
      <c r="M81" s="153"/>
      <c r="Q81" s="153"/>
      <c r="U81" s="153"/>
      <c r="AA81" s="153"/>
      <c r="AE81" s="153"/>
      <c r="AI81" s="153"/>
    </row>
    <row r="82" spans="3:35" x14ac:dyDescent="0.3">
      <c r="C82" s="153"/>
      <c r="G82" s="153"/>
      <c r="K82" s="153"/>
      <c r="L82" s="186"/>
      <c r="M82" s="153"/>
      <c r="Q82" s="153"/>
      <c r="U82" s="153"/>
      <c r="AA82" s="153"/>
      <c r="AE82" s="153"/>
      <c r="AI82" s="153"/>
    </row>
    <row r="83" spans="3:35" x14ac:dyDescent="0.3">
      <c r="C83" s="153"/>
      <c r="G83" s="153"/>
      <c r="K83" s="153"/>
      <c r="L83" s="186"/>
      <c r="M83" s="153"/>
      <c r="Q83" s="153"/>
      <c r="U83" s="153"/>
      <c r="AA83" s="153"/>
      <c r="AE83" s="153"/>
      <c r="AI83" s="153"/>
    </row>
    <row r="84" spans="3:35" x14ac:dyDescent="0.3">
      <c r="C84" s="153"/>
      <c r="G84" s="153"/>
      <c r="K84" s="153"/>
      <c r="L84" s="186"/>
      <c r="M84" s="153"/>
      <c r="Q84" s="153"/>
      <c r="U84" s="153"/>
      <c r="AA84" s="153"/>
      <c r="AE84" s="153"/>
      <c r="AI84" s="153"/>
    </row>
    <row r="85" spans="3:35" x14ac:dyDescent="0.3">
      <c r="C85" s="153"/>
      <c r="G85" s="153"/>
      <c r="K85" s="153"/>
      <c r="L85" s="186"/>
      <c r="M85" s="153"/>
      <c r="Q85" s="153"/>
      <c r="U85" s="153"/>
      <c r="AA85" s="153"/>
      <c r="AE85" s="153"/>
      <c r="AI85" s="153"/>
    </row>
    <row r="86" spans="3:35" x14ac:dyDescent="0.3">
      <c r="C86" s="153"/>
      <c r="G86" s="153"/>
      <c r="K86" s="153"/>
      <c r="L86" s="186"/>
      <c r="M86" s="153"/>
      <c r="Q86" s="153"/>
      <c r="U86" s="153"/>
      <c r="AA86" s="153"/>
      <c r="AE86" s="153"/>
      <c r="AI86" s="153"/>
    </row>
    <row r="87" spans="3:35" x14ac:dyDescent="0.3">
      <c r="C87" s="153"/>
      <c r="G87" s="153"/>
      <c r="K87" s="153"/>
      <c r="L87" s="186"/>
      <c r="M87" s="153"/>
      <c r="Q87" s="153"/>
      <c r="U87" s="153"/>
      <c r="AA87" s="153"/>
      <c r="AE87" s="153"/>
      <c r="AI87" s="153"/>
    </row>
    <row r="88" spans="3:35" x14ac:dyDescent="0.3">
      <c r="C88" s="153"/>
      <c r="G88" s="153"/>
      <c r="K88" s="153"/>
      <c r="L88" s="186"/>
      <c r="M88" s="153"/>
      <c r="Q88" s="153"/>
      <c r="U88" s="153"/>
      <c r="AA88" s="153"/>
      <c r="AE88" s="153"/>
      <c r="AI88" s="153"/>
    </row>
    <row r="89" spans="3:35" x14ac:dyDescent="0.3">
      <c r="C89" s="153"/>
      <c r="G89" s="153"/>
      <c r="K89" s="153"/>
      <c r="L89" s="186"/>
      <c r="M89" s="153"/>
      <c r="Q89" s="153"/>
      <c r="U89" s="153"/>
      <c r="AA89" s="153"/>
      <c r="AE89" s="153"/>
      <c r="AI89" s="153"/>
    </row>
    <row r="90" spans="3:35" x14ac:dyDescent="0.3">
      <c r="C90" s="153"/>
      <c r="G90" s="153"/>
      <c r="K90" s="153"/>
      <c r="L90" s="186"/>
      <c r="M90" s="153"/>
      <c r="Q90" s="153"/>
      <c r="U90" s="153"/>
      <c r="AA90" s="153"/>
      <c r="AE90" s="153"/>
      <c r="AI90" s="153"/>
    </row>
    <row r="91" spans="3:35" x14ac:dyDescent="0.3">
      <c r="C91" s="153"/>
      <c r="G91" s="153"/>
      <c r="K91" s="153"/>
      <c r="L91" s="186"/>
      <c r="M91" s="153"/>
      <c r="Q91" s="153"/>
      <c r="U91" s="153"/>
      <c r="AA91" s="153"/>
      <c r="AE91" s="153"/>
      <c r="AI91" s="153"/>
    </row>
    <row r="92" spans="3:35" x14ac:dyDescent="0.3">
      <c r="C92" s="153"/>
      <c r="G92" s="153"/>
      <c r="K92" s="153"/>
      <c r="L92" s="186"/>
      <c r="M92" s="153"/>
      <c r="Q92" s="153"/>
      <c r="U92" s="153"/>
      <c r="AA92" s="153"/>
      <c r="AE92" s="153"/>
      <c r="AI92" s="153"/>
    </row>
    <row r="93" spans="3:35" x14ac:dyDescent="0.3">
      <c r="C93" s="153"/>
      <c r="G93" s="153"/>
      <c r="K93" s="153"/>
      <c r="L93" s="186"/>
      <c r="M93" s="153"/>
      <c r="Q93" s="153"/>
      <c r="U93" s="153"/>
      <c r="AA93" s="153"/>
      <c r="AE93" s="153"/>
      <c r="AI93" s="153"/>
    </row>
    <row r="94" spans="3:35" x14ac:dyDescent="0.3">
      <c r="C94" s="153"/>
      <c r="G94" s="153"/>
      <c r="K94" s="153"/>
      <c r="L94" s="186"/>
      <c r="M94" s="153"/>
      <c r="Q94" s="153"/>
      <c r="U94" s="153"/>
      <c r="AA94" s="153"/>
      <c r="AE94" s="153"/>
      <c r="AI94" s="153"/>
    </row>
    <row r="95" spans="3:35" x14ac:dyDescent="0.3">
      <c r="C95" s="153"/>
      <c r="G95" s="153"/>
      <c r="K95" s="153"/>
      <c r="L95" s="186"/>
      <c r="M95" s="153"/>
      <c r="Q95" s="153"/>
      <c r="U95" s="153"/>
      <c r="AA95" s="153"/>
      <c r="AE95" s="153"/>
      <c r="AI95" s="153"/>
    </row>
    <row r="96" spans="3:35" x14ac:dyDescent="0.3">
      <c r="C96" s="153"/>
      <c r="G96" s="153"/>
      <c r="K96" s="153"/>
      <c r="L96" s="186"/>
      <c r="M96" s="153"/>
      <c r="Q96" s="153"/>
      <c r="U96" s="153"/>
      <c r="AA96" s="153"/>
      <c r="AE96" s="153"/>
      <c r="AI96" s="153"/>
    </row>
    <row r="97" spans="3:35" x14ac:dyDescent="0.3">
      <c r="C97" s="153"/>
      <c r="G97" s="153"/>
      <c r="K97" s="153"/>
      <c r="L97" s="186"/>
      <c r="M97" s="153"/>
      <c r="Q97" s="153"/>
      <c r="U97" s="153"/>
      <c r="AA97" s="153"/>
      <c r="AE97" s="153"/>
      <c r="AI97" s="153"/>
    </row>
    <row r="98" spans="3:35" x14ac:dyDescent="0.3">
      <c r="C98" s="153"/>
      <c r="G98" s="153"/>
      <c r="K98" s="153"/>
      <c r="L98" s="186"/>
      <c r="M98" s="153"/>
      <c r="Q98" s="153"/>
      <c r="U98" s="153"/>
      <c r="AA98" s="153"/>
      <c r="AE98" s="153"/>
      <c r="AI98" s="153"/>
    </row>
    <row r="99" spans="3:35" x14ac:dyDescent="0.3">
      <c r="C99" s="153"/>
      <c r="G99" s="153"/>
      <c r="K99" s="153"/>
      <c r="L99" s="186"/>
      <c r="M99" s="153"/>
      <c r="Q99" s="153"/>
      <c r="U99" s="153"/>
      <c r="AA99" s="153"/>
      <c r="AE99" s="153"/>
      <c r="AI99" s="153"/>
    </row>
    <row r="100" spans="3:35" x14ac:dyDescent="0.3">
      <c r="C100" s="153"/>
      <c r="G100" s="153"/>
      <c r="K100" s="153"/>
      <c r="L100" s="186"/>
      <c r="M100" s="153"/>
      <c r="Q100" s="153"/>
      <c r="U100" s="153"/>
      <c r="AA100" s="153"/>
      <c r="AE100" s="153"/>
      <c r="AI100" s="153"/>
    </row>
    <row r="101" spans="3:35" x14ac:dyDescent="0.3">
      <c r="C101" s="153"/>
      <c r="G101" s="153"/>
      <c r="K101" s="153"/>
      <c r="L101" s="186"/>
      <c r="M101" s="153"/>
      <c r="Q101" s="153"/>
      <c r="U101" s="153"/>
      <c r="AA101" s="153"/>
      <c r="AE101" s="153"/>
      <c r="AI101" s="153"/>
    </row>
    <row r="102" spans="3:35" x14ac:dyDescent="0.3">
      <c r="C102" s="153"/>
      <c r="G102" s="153"/>
      <c r="K102" s="153"/>
      <c r="L102" s="186"/>
      <c r="M102" s="153"/>
      <c r="Q102" s="153"/>
      <c r="U102" s="153"/>
      <c r="AA102" s="153"/>
      <c r="AE102" s="153"/>
      <c r="AI102" s="153"/>
    </row>
    <row r="103" spans="3:35" x14ac:dyDescent="0.3">
      <c r="C103" s="153"/>
      <c r="G103" s="153"/>
      <c r="K103" s="153"/>
      <c r="L103" s="186"/>
      <c r="M103" s="153"/>
      <c r="Q103" s="153"/>
      <c r="U103" s="153"/>
      <c r="AA103" s="153"/>
      <c r="AE103" s="153"/>
      <c r="AI103" s="153"/>
    </row>
    <row r="104" spans="3:35" x14ac:dyDescent="0.3">
      <c r="C104" s="153"/>
      <c r="G104" s="153"/>
      <c r="K104" s="153"/>
      <c r="L104" s="186"/>
      <c r="M104" s="153"/>
      <c r="Q104" s="153"/>
      <c r="U104" s="153"/>
      <c r="AA104" s="153"/>
      <c r="AE104" s="153"/>
      <c r="AI104" s="153"/>
    </row>
    <row r="105" spans="3:35" x14ac:dyDescent="0.3">
      <c r="C105" s="153"/>
      <c r="G105" s="153"/>
      <c r="K105" s="153"/>
      <c r="L105" s="186"/>
      <c r="M105" s="153"/>
      <c r="Q105" s="153"/>
      <c r="U105" s="153"/>
      <c r="AA105" s="153"/>
      <c r="AE105" s="153"/>
      <c r="AI105" s="153"/>
    </row>
    <row r="106" spans="3:35" x14ac:dyDescent="0.3">
      <c r="C106" s="153"/>
      <c r="G106" s="153"/>
      <c r="K106" s="153"/>
      <c r="L106" s="186"/>
      <c r="M106" s="153"/>
      <c r="Q106" s="153"/>
      <c r="U106" s="153"/>
      <c r="AA106" s="153"/>
      <c r="AE106" s="153"/>
      <c r="AI106" s="153"/>
    </row>
    <row r="107" spans="3:35" x14ac:dyDescent="0.3">
      <c r="C107" s="153"/>
      <c r="G107" s="153"/>
      <c r="K107" s="153"/>
      <c r="L107" s="186"/>
      <c r="M107" s="153"/>
      <c r="Q107" s="153"/>
      <c r="U107" s="153"/>
      <c r="AA107" s="153"/>
      <c r="AE107" s="153"/>
      <c r="AI107" s="153"/>
    </row>
    <row r="108" spans="3:35" x14ac:dyDescent="0.3">
      <c r="C108" s="153"/>
      <c r="G108" s="153"/>
      <c r="K108" s="153"/>
      <c r="L108" s="186"/>
      <c r="M108" s="153"/>
      <c r="Q108" s="153"/>
      <c r="U108" s="153"/>
      <c r="AA108" s="153"/>
      <c r="AE108" s="153"/>
      <c r="AI108" s="153"/>
    </row>
    <row r="109" spans="3:35" x14ac:dyDescent="0.3">
      <c r="C109" s="153"/>
      <c r="G109" s="153"/>
      <c r="K109" s="153"/>
      <c r="L109" s="186"/>
      <c r="M109" s="153"/>
      <c r="Q109" s="153"/>
      <c r="U109" s="153"/>
      <c r="AA109" s="153"/>
      <c r="AE109" s="153"/>
      <c r="AI109" s="153"/>
    </row>
    <row r="110" spans="3:35" x14ac:dyDescent="0.3">
      <c r="C110" s="153"/>
      <c r="G110" s="153"/>
      <c r="K110" s="153"/>
      <c r="L110" s="186"/>
      <c r="M110" s="153"/>
      <c r="Q110" s="153"/>
      <c r="U110" s="153"/>
      <c r="AA110" s="153"/>
      <c r="AE110" s="153"/>
      <c r="AI110" s="153"/>
    </row>
    <row r="111" spans="3:35" x14ac:dyDescent="0.3">
      <c r="C111" s="153"/>
      <c r="G111" s="153"/>
      <c r="K111" s="153"/>
      <c r="L111" s="186"/>
      <c r="M111" s="153"/>
      <c r="Q111" s="153"/>
      <c r="U111" s="153"/>
      <c r="AA111" s="153"/>
      <c r="AE111" s="153"/>
      <c r="AI111" s="153"/>
    </row>
    <row r="112" spans="3:35" x14ac:dyDescent="0.3">
      <c r="C112" s="153"/>
      <c r="G112" s="153"/>
      <c r="K112" s="153"/>
      <c r="L112" s="186"/>
      <c r="M112" s="153"/>
      <c r="Q112" s="153"/>
      <c r="U112" s="153"/>
      <c r="AA112" s="153"/>
      <c r="AE112" s="153"/>
      <c r="AI112" s="153"/>
    </row>
    <row r="113" spans="3:35" x14ac:dyDescent="0.3">
      <c r="C113" s="153"/>
      <c r="G113" s="153"/>
      <c r="K113" s="153"/>
      <c r="L113" s="186"/>
      <c r="M113" s="153"/>
      <c r="Q113" s="153"/>
      <c r="U113" s="153"/>
      <c r="AA113" s="153"/>
      <c r="AE113" s="153"/>
      <c r="AI113" s="153"/>
    </row>
    <row r="114" spans="3:35" x14ac:dyDescent="0.3">
      <c r="C114" s="153"/>
      <c r="G114" s="153"/>
      <c r="K114" s="153"/>
      <c r="L114" s="186"/>
      <c r="M114" s="153"/>
      <c r="Q114" s="153"/>
      <c r="U114" s="153"/>
      <c r="AA114" s="153"/>
      <c r="AE114" s="153"/>
      <c r="AI114" s="153"/>
    </row>
    <row r="115" spans="3:35" x14ac:dyDescent="0.3">
      <c r="C115" s="153"/>
      <c r="G115" s="153"/>
      <c r="K115" s="153"/>
      <c r="L115" s="186"/>
      <c r="M115" s="153"/>
      <c r="Q115" s="153"/>
      <c r="U115" s="153"/>
      <c r="AA115" s="153"/>
      <c r="AE115" s="153"/>
      <c r="AI115" s="153"/>
    </row>
    <row r="116" spans="3:35" x14ac:dyDescent="0.3">
      <c r="C116" s="153"/>
      <c r="G116" s="153"/>
      <c r="K116" s="153"/>
      <c r="L116" s="186"/>
      <c r="M116" s="153"/>
      <c r="Q116" s="153"/>
      <c r="U116" s="153"/>
      <c r="AA116" s="153"/>
      <c r="AE116" s="153"/>
      <c r="AI116" s="153"/>
    </row>
    <row r="117" spans="3:35" x14ac:dyDescent="0.3">
      <c r="C117" s="153"/>
      <c r="G117" s="153"/>
      <c r="K117" s="153"/>
      <c r="L117" s="186"/>
      <c r="M117" s="153"/>
      <c r="Q117" s="153"/>
      <c r="U117" s="153"/>
      <c r="AA117" s="153"/>
      <c r="AE117" s="153"/>
      <c r="AI117" s="153"/>
    </row>
    <row r="118" spans="3:35" x14ac:dyDescent="0.3">
      <c r="C118" s="153"/>
      <c r="G118" s="153"/>
      <c r="K118" s="153"/>
      <c r="L118" s="186"/>
      <c r="M118" s="153"/>
      <c r="Q118" s="153"/>
      <c r="U118" s="153"/>
      <c r="AA118" s="153"/>
      <c r="AE118" s="153"/>
      <c r="AI118" s="153"/>
    </row>
    <row r="119" spans="3:35" x14ac:dyDescent="0.3">
      <c r="C119" s="153"/>
      <c r="G119" s="153"/>
      <c r="K119" s="153"/>
      <c r="L119" s="186"/>
      <c r="M119" s="153"/>
      <c r="Q119" s="153"/>
      <c r="U119" s="153"/>
      <c r="AA119" s="153"/>
      <c r="AE119" s="153"/>
      <c r="AI119" s="153"/>
    </row>
    <row r="120" spans="3:35" x14ac:dyDescent="0.3">
      <c r="C120" s="153"/>
      <c r="G120" s="153"/>
      <c r="K120" s="153"/>
      <c r="L120" s="186"/>
      <c r="M120" s="153"/>
      <c r="Q120" s="153"/>
      <c r="U120" s="153"/>
      <c r="AA120" s="153"/>
      <c r="AE120" s="153"/>
      <c r="AI120" s="153"/>
    </row>
    <row r="121" spans="3:35" x14ac:dyDescent="0.3">
      <c r="C121" s="153"/>
      <c r="G121" s="153"/>
      <c r="K121" s="153"/>
      <c r="L121" s="186"/>
      <c r="M121" s="153"/>
      <c r="Q121" s="153"/>
      <c r="U121" s="153"/>
      <c r="AA121" s="153"/>
      <c r="AE121" s="153"/>
      <c r="AI121" s="153"/>
    </row>
    <row r="122" spans="3:35" x14ac:dyDescent="0.3">
      <c r="C122" s="153"/>
      <c r="G122" s="153"/>
      <c r="K122" s="153"/>
      <c r="L122" s="186"/>
      <c r="M122" s="153"/>
      <c r="Q122" s="153"/>
      <c r="U122" s="153"/>
      <c r="AA122" s="153"/>
      <c r="AE122" s="153"/>
      <c r="AI122" s="153"/>
    </row>
    <row r="123" spans="3:35" x14ac:dyDescent="0.3">
      <c r="C123" s="153"/>
      <c r="G123" s="153"/>
      <c r="K123" s="153"/>
      <c r="L123" s="186"/>
      <c r="M123" s="153"/>
      <c r="Q123" s="153"/>
      <c r="U123" s="153"/>
      <c r="AA123" s="153"/>
      <c r="AE123" s="153"/>
      <c r="AI123" s="153"/>
    </row>
    <row r="124" spans="3:35" x14ac:dyDescent="0.3">
      <c r="C124" s="153"/>
      <c r="G124" s="153"/>
      <c r="K124" s="153"/>
      <c r="L124" s="186"/>
      <c r="M124" s="153"/>
      <c r="Q124" s="153"/>
      <c r="U124" s="153"/>
      <c r="AA124" s="153"/>
      <c r="AE124" s="153"/>
      <c r="AI124" s="153"/>
    </row>
    <row r="125" spans="3:35" x14ac:dyDescent="0.3">
      <c r="C125" s="153"/>
      <c r="G125" s="153"/>
      <c r="K125" s="153"/>
      <c r="L125" s="186"/>
      <c r="M125" s="153"/>
      <c r="Q125" s="153"/>
      <c r="U125" s="153"/>
      <c r="AA125" s="153"/>
      <c r="AE125" s="153"/>
      <c r="AI125" s="153"/>
    </row>
    <row r="126" spans="3:35" x14ac:dyDescent="0.3">
      <c r="C126" s="153"/>
      <c r="G126" s="153"/>
      <c r="K126" s="153"/>
      <c r="L126" s="186"/>
      <c r="M126" s="153"/>
      <c r="Q126" s="153"/>
      <c r="U126" s="153"/>
      <c r="AA126" s="153"/>
      <c r="AE126" s="153"/>
      <c r="AI126" s="153"/>
    </row>
    <row r="127" spans="3:35" x14ac:dyDescent="0.3">
      <c r="C127" s="153"/>
      <c r="G127" s="153"/>
      <c r="K127" s="153"/>
      <c r="L127" s="186"/>
      <c r="M127" s="153"/>
      <c r="Q127" s="153"/>
      <c r="U127" s="153"/>
      <c r="AA127" s="153"/>
      <c r="AE127" s="153"/>
      <c r="AI127" s="153"/>
    </row>
    <row r="128" spans="3:35" x14ac:dyDescent="0.3">
      <c r="C128" s="153"/>
      <c r="G128" s="153"/>
      <c r="K128" s="153"/>
      <c r="L128" s="186"/>
      <c r="M128" s="153"/>
      <c r="Q128" s="153"/>
      <c r="U128" s="153"/>
      <c r="AA128" s="153"/>
      <c r="AE128" s="153"/>
      <c r="AI128" s="153"/>
    </row>
    <row r="129" spans="3:35" x14ac:dyDescent="0.3">
      <c r="C129" s="153"/>
      <c r="G129" s="153"/>
      <c r="K129" s="153"/>
      <c r="L129" s="186"/>
      <c r="M129" s="153"/>
      <c r="Q129" s="153"/>
      <c r="U129" s="153"/>
      <c r="AA129" s="153"/>
      <c r="AE129" s="153"/>
      <c r="AI129" s="153"/>
    </row>
    <row r="130" spans="3:35" x14ac:dyDescent="0.3">
      <c r="C130" s="153"/>
      <c r="G130" s="153"/>
      <c r="K130" s="153"/>
      <c r="L130" s="186"/>
      <c r="M130" s="153"/>
      <c r="Q130" s="153"/>
      <c r="U130" s="153"/>
      <c r="AA130" s="153"/>
      <c r="AE130" s="153"/>
      <c r="AI130" s="153"/>
    </row>
    <row r="131" spans="3:35" x14ac:dyDescent="0.3">
      <c r="C131" s="153"/>
      <c r="G131" s="153"/>
      <c r="K131" s="153"/>
      <c r="L131" s="186"/>
      <c r="M131" s="153"/>
      <c r="Q131" s="153"/>
      <c r="U131" s="153"/>
      <c r="AA131" s="153"/>
      <c r="AE131" s="153"/>
      <c r="AI131" s="153"/>
    </row>
    <row r="132" spans="3:35" x14ac:dyDescent="0.3">
      <c r="C132" s="153"/>
      <c r="G132" s="153"/>
      <c r="K132" s="153"/>
      <c r="L132" s="186"/>
      <c r="M132" s="153"/>
      <c r="Q132" s="153"/>
      <c r="U132" s="153"/>
      <c r="AA132" s="153"/>
      <c r="AE132" s="153"/>
      <c r="AI132" s="153"/>
    </row>
    <row r="133" spans="3:35" x14ac:dyDescent="0.3">
      <c r="C133" s="153"/>
      <c r="G133" s="153"/>
      <c r="K133" s="153"/>
      <c r="L133" s="186"/>
      <c r="M133" s="153"/>
      <c r="Q133" s="153"/>
      <c r="U133" s="153"/>
      <c r="AA133" s="153"/>
      <c r="AE133" s="153"/>
      <c r="AI133" s="153"/>
    </row>
    <row r="134" spans="3:35" x14ac:dyDescent="0.3">
      <c r="C134" s="153"/>
      <c r="G134" s="153"/>
      <c r="K134" s="153"/>
      <c r="L134" s="186"/>
      <c r="M134" s="153"/>
      <c r="Q134" s="153"/>
      <c r="U134" s="153"/>
      <c r="AA134" s="153"/>
      <c r="AE134" s="153"/>
      <c r="AI134" s="153"/>
    </row>
    <row r="135" spans="3:35" x14ac:dyDescent="0.3">
      <c r="C135" s="153"/>
      <c r="G135" s="153"/>
      <c r="K135" s="153"/>
      <c r="L135" s="186"/>
      <c r="M135" s="153"/>
      <c r="Q135" s="153"/>
      <c r="U135" s="153"/>
      <c r="AA135" s="153"/>
      <c r="AE135" s="153"/>
      <c r="AI135" s="153"/>
    </row>
    <row r="136" spans="3:35" x14ac:dyDescent="0.3">
      <c r="C136" s="153"/>
      <c r="G136" s="153"/>
      <c r="K136" s="153"/>
      <c r="L136" s="186"/>
      <c r="M136" s="153"/>
      <c r="Q136" s="153"/>
      <c r="U136" s="153"/>
      <c r="AA136" s="153"/>
      <c r="AE136" s="153"/>
      <c r="AI136" s="153"/>
    </row>
    <row r="137" spans="3:35" x14ac:dyDescent="0.3">
      <c r="C137" s="153"/>
      <c r="G137" s="153"/>
      <c r="K137" s="153"/>
      <c r="L137" s="186"/>
      <c r="M137" s="153"/>
      <c r="Q137" s="153"/>
      <c r="U137" s="153"/>
      <c r="AA137" s="153"/>
      <c r="AE137" s="153"/>
      <c r="AI137" s="153"/>
    </row>
    <row r="138" spans="3:35" x14ac:dyDescent="0.3">
      <c r="C138" s="153"/>
      <c r="G138" s="153"/>
      <c r="K138" s="153"/>
      <c r="L138" s="186"/>
      <c r="M138" s="153"/>
      <c r="Q138" s="153"/>
      <c r="U138" s="153"/>
      <c r="AA138" s="153"/>
      <c r="AE138" s="153"/>
      <c r="AI138" s="153"/>
    </row>
    <row r="139" spans="3:35" x14ac:dyDescent="0.3">
      <c r="C139" s="153"/>
      <c r="G139" s="153"/>
      <c r="K139" s="153"/>
      <c r="L139" s="186"/>
      <c r="M139" s="153"/>
      <c r="Q139" s="153"/>
      <c r="U139" s="153"/>
      <c r="AA139" s="153"/>
      <c r="AE139" s="153"/>
      <c r="AI139" s="153"/>
    </row>
    <row r="140" spans="3:35" x14ac:dyDescent="0.3">
      <c r="C140" s="153"/>
      <c r="G140" s="153"/>
      <c r="K140" s="153"/>
      <c r="L140" s="186"/>
      <c r="M140" s="153"/>
      <c r="Q140" s="153"/>
      <c r="U140" s="153"/>
      <c r="AA140" s="153"/>
      <c r="AE140" s="153"/>
      <c r="AI140" s="153"/>
    </row>
    <row r="141" spans="3:35" x14ac:dyDescent="0.3">
      <c r="C141" s="153"/>
      <c r="G141" s="153"/>
      <c r="K141" s="153"/>
      <c r="L141" s="186"/>
      <c r="M141" s="153"/>
      <c r="Q141" s="153"/>
      <c r="U141" s="153"/>
      <c r="AA141" s="153"/>
      <c r="AE141" s="153"/>
      <c r="AI141" s="153"/>
    </row>
    <row r="142" spans="3:35" x14ac:dyDescent="0.3">
      <c r="C142" s="153"/>
      <c r="G142" s="153"/>
      <c r="K142" s="153"/>
      <c r="L142" s="186"/>
      <c r="M142" s="153"/>
      <c r="Q142" s="153"/>
      <c r="U142" s="153"/>
      <c r="AA142" s="153"/>
      <c r="AE142" s="153"/>
      <c r="AI142" s="153"/>
    </row>
    <row r="143" spans="3:35" x14ac:dyDescent="0.3">
      <c r="C143" s="153"/>
      <c r="G143" s="153"/>
      <c r="K143" s="153"/>
      <c r="L143" s="186"/>
      <c r="M143" s="153"/>
      <c r="Q143" s="153"/>
      <c r="U143" s="153"/>
      <c r="AA143" s="153"/>
      <c r="AE143" s="153"/>
      <c r="AI143" s="153"/>
    </row>
    <row r="144" spans="3:35" x14ac:dyDescent="0.3">
      <c r="C144" s="153"/>
      <c r="G144" s="153"/>
      <c r="K144" s="153"/>
      <c r="L144" s="186"/>
      <c r="M144" s="153"/>
      <c r="Q144" s="153"/>
      <c r="U144" s="153"/>
      <c r="AA144" s="153"/>
      <c r="AE144" s="153"/>
      <c r="AI144" s="153"/>
    </row>
    <row r="145" spans="3:35" x14ac:dyDescent="0.3">
      <c r="C145" s="153"/>
      <c r="G145" s="153"/>
      <c r="K145" s="153"/>
      <c r="L145" s="186"/>
      <c r="M145" s="153"/>
      <c r="Q145" s="153"/>
      <c r="U145" s="153"/>
      <c r="AA145" s="153"/>
      <c r="AE145" s="153"/>
      <c r="AI145" s="153"/>
    </row>
    <row r="146" spans="3:35" x14ac:dyDescent="0.3">
      <c r="C146" s="153"/>
      <c r="G146" s="153"/>
      <c r="K146" s="153"/>
      <c r="L146" s="186"/>
      <c r="M146" s="153"/>
      <c r="Q146" s="153"/>
      <c r="U146" s="153"/>
      <c r="AA146" s="153"/>
      <c r="AE146" s="153"/>
      <c r="AI146" s="153"/>
    </row>
    <row r="147" spans="3:35" x14ac:dyDescent="0.3">
      <c r="C147" s="153"/>
      <c r="G147" s="153"/>
      <c r="K147" s="153"/>
      <c r="L147" s="186"/>
      <c r="M147" s="153"/>
      <c r="Q147" s="153"/>
      <c r="U147" s="153"/>
      <c r="AA147" s="153"/>
      <c r="AE147" s="153"/>
      <c r="AI147" s="153"/>
    </row>
    <row r="148" spans="3:35" x14ac:dyDescent="0.3">
      <c r="C148" s="153"/>
      <c r="G148" s="153"/>
      <c r="K148" s="153"/>
      <c r="L148" s="186"/>
      <c r="M148" s="153"/>
      <c r="Q148" s="153"/>
      <c r="U148" s="153"/>
      <c r="AA148" s="153"/>
      <c r="AE148" s="153"/>
      <c r="AI148" s="153"/>
    </row>
    <row r="149" spans="3:35" x14ac:dyDescent="0.3">
      <c r="C149" s="153"/>
      <c r="G149" s="153"/>
      <c r="K149" s="153"/>
      <c r="L149" s="186"/>
      <c r="M149" s="153"/>
      <c r="Q149" s="153"/>
      <c r="U149" s="153"/>
      <c r="AA149" s="153"/>
      <c r="AE149" s="153"/>
      <c r="AI149" s="153"/>
    </row>
    <row r="150" spans="3:35" x14ac:dyDescent="0.3">
      <c r="C150" s="153"/>
      <c r="G150" s="153"/>
      <c r="K150" s="153"/>
      <c r="L150" s="186"/>
      <c r="M150" s="153"/>
      <c r="Q150" s="153"/>
      <c r="U150" s="153"/>
      <c r="AA150" s="153"/>
      <c r="AE150" s="153"/>
      <c r="AI150" s="153"/>
    </row>
    <row r="151" spans="3:35" x14ac:dyDescent="0.3">
      <c r="C151" s="153"/>
      <c r="G151" s="153"/>
      <c r="K151" s="153"/>
      <c r="L151" s="186"/>
      <c r="M151" s="153"/>
      <c r="Q151" s="153"/>
      <c r="U151" s="153"/>
      <c r="AA151" s="153"/>
      <c r="AE151" s="153"/>
      <c r="AI151" s="153"/>
    </row>
    <row r="152" spans="3:35" x14ac:dyDescent="0.3">
      <c r="C152" s="153"/>
      <c r="G152" s="153"/>
      <c r="K152" s="153"/>
      <c r="L152" s="186"/>
      <c r="M152" s="153"/>
      <c r="Q152" s="153"/>
      <c r="U152" s="153"/>
      <c r="AA152" s="153"/>
      <c r="AE152" s="153"/>
      <c r="AI152" s="153"/>
    </row>
    <row r="153" spans="3:35" x14ac:dyDescent="0.3">
      <c r="C153" s="153"/>
      <c r="G153" s="153"/>
      <c r="K153" s="153"/>
      <c r="L153" s="186"/>
      <c r="M153" s="153"/>
      <c r="Q153" s="153"/>
      <c r="U153" s="153"/>
      <c r="AA153" s="153"/>
      <c r="AE153" s="153"/>
      <c r="AI153" s="153"/>
    </row>
    <row r="154" spans="3:35" x14ac:dyDescent="0.3">
      <c r="C154" s="153"/>
      <c r="G154" s="153"/>
      <c r="K154" s="153"/>
      <c r="L154" s="186"/>
      <c r="M154" s="153"/>
      <c r="Q154" s="153"/>
      <c r="U154" s="153"/>
      <c r="AA154" s="153"/>
      <c r="AE154" s="153"/>
      <c r="AI154" s="153"/>
    </row>
    <row r="155" spans="3:35" x14ac:dyDescent="0.3">
      <c r="C155" s="153"/>
      <c r="G155" s="153"/>
      <c r="K155" s="153"/>
      <c r="L155" s="186"/>
      <c r="M155" s="153"/>
      <c r="Q155" s="153"/>
      <c r="U155" s="153"/>
      <c r="AA155" s="153"/>
      <c r="AE155" s="153"/>
      <c r="AI155" s="153"/>
    </row>
    <row r="156" spans="3:35" x14ac:dyDescent="0.3">
      <c r="C156" s="153"/>
      <c r="G156" s="153"/>
      <c r="K156" s="153"/>
      <c r="L156" s="186"/>
      <c r="M156" s="153"/>
      <c r="Q156" s="153"/>
      <c r="U156" s="153"/>
      <c r="AA156" s="153"/>
      <c r="AE156" s="153"/>
      <c r="AI156" s="153"/>
    </row>
    <row r="157" spans="3:35" x14ac:dyDescent="0.3">
      <c r="C157" s="153"/>
      <c r="G157" s="153"/>
      <c r="K157" s="153"/>
      <c r="L157" s="186"/>
      <c r="M157" s="153"/>
      <c r="Q157" s="153"/>
      <c r="U157" s="153"/>
      <c r="AA157" s="153"/>
      <c r="AE157" s="153"/>
      <c r="AI157" s="153"/>
    </row>
    <row r="158" spans="3:35" x14ac:dyDescent="0.3">
      <c r="C158" s="153"/>
      <c r="G158" s="153"/>
      <c r="K158" s="153"/>
      <c r="L158" s="186"/>
      <c r="M158" s="153"/>
      <c r="Q158" s="153"/>
      <c r="U158" s="153"/>
      <c r="AA158" s="153"/>
      <c r="AE158" s="153"/>
      <c r="AI158" s="153"/>
    </row>
    <row r="159" spans="3:35" x14ac:dyDescent="0.3">
      <c r="C159" s="153"/>
      <c r="G159" s="153"/>
      <c r="K159" s="153"/>
      <c r="L159" s="186"/>
      <c r="M159" s="153"/>
      <c r="Q159" s="153"/>
      <c r="U159" s="153"/>
      <c r="AA159" s="153"/>
      <c r="AE159" s="153"/>
      <c r="AI159" s="153"/>
    </row>
    <row r="160" spans="3:35" x14ac:dyDescent="0.3">
      <c r="C160" s="153"/>
      <c r="G160" s="153"/>
      <c r="K160" s="153"/>
      <c r="L160" s="186"/>
      <c r="M160" s="153"/>
      <c r="Q160" s="153"/>
      <c r="U160" s="153"/>
      <c r="AA160" s="153"/>
      <c r="AE160" s="153"/>
      <c r="AI160" s="153"/>
    </row>
    <row r="161" spans="3:35" x14ac:dyDescent="0.3">
      <c r="C161" s="153"/>
      <c r="G161" s="153"/>
      <c r="K161" s="153"/>
      <c r="L161" s="186"/>
      <c r="M161" s="153"/>
      <c r="Q161" s="153"/>
      <c r="U161" s="153"/>
      <c r="AA161" s="153"/>
      <c r="AE161" s="153"/>
      <c r="AI161" s="153"/>
    </row>
    <row r="162" spans="3:35" x14ac:dyDescent="0.3">
      <c r="C162" s="153"/>
      <c r="G162" s="153"/>
      <c r="K162" s="153"/>
      <c r="L162" s="186"/>
      <c r="M162" s="153"/>
      <c r="Q162" s="153"/>
      <c r="U162" s="153"/>
      <c r="AA162" s="153"/>
      <c r="AE162" s="153"/>
      <c r="AI162" s="153"/>
    </row>
    <row r="163" spans="3:35" x14ac:dyDescent="0.3">
      <c r="C163" s="153"/>
      <c r="G163" s="153"/>
      <c r="K163" s="153"/>
      <c r="L163" s="186"/>
      <c r="M163" s="153"/>
      <c r="Q163" s="153"/>
      <c r="U163" s="153"/>
      <c r="AA163" s="153"/>
      <c r="AE163" s="153"/>
      <c r="AI163" s="153"/>
    </row>
    <row r="164" spans="3:35" x14ac:dyDescent="0.3">
      <c r="C164" s="153"/>
      <c r="G164" s="153"/>
      <c r="K164" s="153"/>
      <c r="L164" s="186"/>
      <c r="M164" s="153"/>
      <c r="Q164" s="153"/>
      <c r="U164" s="153"/>
      <c r="AA164" s="153"/>
      <c r="AE164" s="153"/>
      <c r="AI164" s="153"/>
    </row>
    <row r="165" spans="3:35" x14ac:dyDescent="0.3">
      <c r="C165" s="153"/>
      <c r="G165" s="153"/>
      <c r="K165" s="153"/>
      <c r="L165" s="186"/>
      <c r="M165" s="153"/>
      <c r="Q165" s="153"/>
      <c r="U165" s="153"/>
      <c r="AA165" s="153"/>
      <c r="AE165" s="153"/>
      <c r="AI165" s="153"/>
    </row>
    <row r="166" spans="3:35" x14ac:dyDescent="0.3">
      <c r="C166" s="153"/>
      <c r="G166" s="153"/>
      <c r="K166" s="153"/>
      <c r="L166" s="186"/>
      <c r="M166" s="153"/>
      <c r="Q166" s="153"/>
      <c r="U166" s="153"/>
      <c r="AA166" s="153"/>
      <c r="AE166" s="153"/>
      <c r="AI166" s="153"/>
    </row>
    <row r="167" spans="3:35" x14ac:dyDescent="0.3">
      <c r="C167" s="153"/>
      <c r="G167" s="153"/>
      <c r="K167" s="153"/>
      <c r="L167" s="186"/>
      <c r="M167" s="153"/>
      <c r="Q167" s="153"/>
      <c r="U167" s="153"/>
      <c r="AA167" s="153"/>
      <c r="AE167" s="153"/>
      <c r="AI167" s="153"/>
    </row>
    <row r="168" spans="3:35" x14ac:dyDescent="0.3">
      <c r="C168" s="153"/>
      <c r="G168" s="153"/>
      <c r="K168" s="153"/>
      <c r="L168" s="186"/>
      <c r="M168" s="153"/>
      <c r="Q168" s="153"/>
      <c r="U168" s="153"/>
      <c r="AA168" s="153"/>
      <c r="AE168" s="153"/>
      <c r="AI168" s="153"/>
    </row>
    <row r="169" spans="3:35" x14ac:dyDescent="0.3">
      <c r="C169" s="153"/>
      <c r="G169" s="153"/>
      <c r="K169" s="153"/>
      <c r="L169" s="186"/>
      <c r="M169" s="153"/>
      <c r="Q169" s="153"/>
      <c r="U169" s="153"/>
      <c r="AA169" s="153"/>
      <c r="AE169" s="153"/>
      <c r="AI169" s="153"/>
    </row>
    <row r="170" spans="3:35" x14ac:dyDescent="0.3">
      <c r="C170" s="153"/>
      <c r="G170" s="153"/>
      <c r="K170" s="153"/>
      <c r="L170" s="186"/>
      <c r="M170" s="153"/>
      <c r="Q170" s="153"/>
      <c r="U170" s="153"/>
      <c r="AA170" s="153"/>
      <c r="AE170" s="153"/>
      <c r="AI170" s="153"/>
    </row>
  </sheetData>
  <mergeCells count="3">
    <mergeCell ref="B2:K2"/>
    <mergeCell ref="N2:W2"/>
    <mergeCell ref="Z2:AJ2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0"/>
  <sheetViews>
    <sheetView workbookViewId="0"/>
  </sheetViews>
  <sheetFormatPr baseColWidth="10" defaultColWidth="8.75" defaultRowHeight="15.75" x14ac:dyDescent="0.3"/>
  <cols>
    <col min="1" max="3" width="10.625" style="151" customWidth="1"/>
    <col min="4" max="4" width="10.625" style="152" customWidth="1"/>
    <col min="5" max="7" width="10.625" style="151" customWidth="1"/>
    <col min="8" max="8" width="10.625" style="152" customWidth="1"/>
    <col min="9" max="11" width="10.625" style="151" customWidth="1"/>
    <col min="12" max="12" width="3.875" style="184" customWidth="1"/>
    <col min="13" max="13" width="10.625" style="151" customWidth="1"/>
    <col min="14" max="14" width="10.625" style="152" customWidth="1"/>
    <col min="15" max="17" width="10.625" style="151" customWidth="1"/>
    <col min="18" max="18" width="10.625" style="152" customWidth="1"/>
    <col min="19" max="21" width="10.625" style="151" customWidth="1"/>
    <col min="22" max="22" width="10.625" style="152" customWidth="1"/>
    <col min="23" max="23" width="10.625" style="151" customWidth="1"/>
    <col min="24" max="24" width="4" style="188" customWidth="1"/>
    <col min="25" max="27" width="10.625" style="151" customWidth="1"/>
    <col min="28" max="28" width="10.625" style="152" customWidth="1"/>
    <col min="29" max="31" width="10.625" style="151" customWidth="1"/>
    <col min="32" max="32" width="10.625" style="152" customWidth="1"/>
    <col min="33" max="35" width="10.625" style="151" customWidth="1"/>
    <col min="36" max="36" width="10.625" style="152" customWidth="1"/>
    <col min="37" max="16384" width="8.75" style="152"/>
  </cols>
  <sheetData>
    <row r="1" spans="1:36" x14ac:dyDescent="0.3">
      <c r="A1" s="155" t="s">
        <v>12</v>
      </c>
      <c r="B1" s="169">
        <v>1</v>
      </c>
      <c r="C1" s="169">
        <v>2</v>
      </c>
      <c r="D1" s="169">
        <v>3</v>
      </c>
      <c r="E1" s="169">
        <v>4</v>
      </c>
      <c r="F1" s="169">
        <v>5</v>
      </c>
      <c r="G1" s="169">
        <v>6</v>
      </c>
      <c r="H1" s="169">
        <v>7</v>
      </c>
      <c r="I1" s="169">
        <v>8</v>
      </c>
      <c r="J1" s="169">
        <v>9</v>
      </c>
      <c r="K1" s="170">
        <v>10</v>
      </c>
      <c r="M1" s="155" t="str">
        <f>A1</f>
        <v>Día</v>
      </c>
      <c r="N1" s="167">
        <v>11</v>
      </c>
      <c r="O1" s="167">
        <v>12</v>
      </c>
      <c r="P1" s="167">
        <v>13</v>
      </c>
      <c r="Q1" s="167">
        <v>14</v>
      </c>
      <c r="R1" s="167">
        <v>15</v>
      </c>
      <c r="S1" s="167">
        <v>16</v>
      </c>
      <c r="T1" s="167">
        <v>17</v>
      </c>
      <c r="U1" s="167">
        <v>18</v>
      </c>
      <c r="V1" s="167">
        <v>19</v>
      </c>
      <c r="W1" s="189">
        <v>20</v>
      </c>
      <c r="Y1" s="155" t="str">
        <f>A1</f>
        <v>Día</v>
      </c>
      <c r="Z1" s="169">
        <v>21</v>
      </c>
      <c r="AA1" s="169">
        <v>22</v>
      </c>
      <c r="AB1" s="169">
        <v>23</v>
      </c>
      <c r="AC1" s="169">
        <v>24</v>
      </c>
      <c r="AD1" s="169">
        <v>25</v>
      </c>
      <c r="AE1" s="169">
        <v>26</v>
      </c>
      <c r="AF1" s="169">
        <v>27</v>
      </c>
      <c r="AG1" s="169">
        <v>28</v>
      </c>
      <c r="AH1" s="169">
        <v>29</v>
      </c>
      <c r="AI1" s="169">
        <v>30</v>
      </c>
      <c r="AJ1" s="170">
        <v>31</v>
      </c>
    </row>
    <row r="2" spans="1:36" s="154" customFormat="1" x14ac:dyDescent="0.3">
      <c r="A2" s="171" t="s">
        <v>0</v>
      </c>
      <c r="B2" s="245" t="s">
        <v>131</v>
      </c>
      <c r="C2" s="246"/>
      <c r="D2" s="246"/>
      <c r="E2" s="246"/>
      <c r="F2" s="246"/>
      <c r="G2" s="246"/>
      <c r="H2" s="246"/>
      <c r="I2" s="246"/>
      <c r="J2" s="246"/>
      <c r="K2" s="247"/>
      <c r="L2" s="185"/>
      <c r="M2" s="171" t="str">
        <f t="shared" ref="M2:M26" si="0">A2</f>
        <v>Hora</v>
      </c>
      <c r="N2" s="245" t="str">
        <f>B2</f>
        <v>Producción [t]</v>
      </c>
      <c r="O2" s="246"/>
      <c r="P2" s="246"/>
      <c r="Q2" s="246"/>
      <c r="R2" s="246"/>
      <c r="S2" s="246"/>
      <c r="T2" s="246"/>
      <c r="U2" s="246"/>
      <c r="V2" s="246"/>
      <c r="W2" s="247"/>
      <c r="X2" s="185"/>
      <c r="Y2" s="171" t="str">
        <f t="shared" ref="Y2:Y26" si="1">A2</f>
        <v>Hora</v>
      </c>
      <c r="Z2" s="248" t="str">
        <f>B2</f>
        <v>Producción [t]</v>
      </c>
      <c r="AA2" s="249"/>
      <c r="AB2" s="249"/>
      <c r="AC2" s="249"/>
      <c r="AD2" s="249"/>
      <c r="AE2" s="249"/>
      <c r="AF2" s="249"/>
      <c r="AG2" s="249"/>
      <c r="AH2" s="249"/>
      <c r="AI2" s="249"/>
      <c r="AJ2" s="250"/>
    </row>
    <row r="3" spans="1:36" x14ac:dyDescent="0.3">
      <c r="A3" s="172">
        <v>1</v>
      </c>
      <c r="B3" s="175">
        <f>INDEX(Reporte!$D:$D,ROW(5:5)+24*(B$1-1),1)</f>
        <v>16.600000000000001</v>
      </c>
      <c r="C3" s="176">
        <f>INDEX(Reporte!$D:$D,ROW(5:5)+24*(C$1-1),1)</f>
        <v>14.6</v>
      </c>
      <c r="D3" s="176">
        <f>INDEX(Reporte!$D:$D,ROW(5:5)+24*(D$1-1),1)</f>
        <v>17</v>
      </c>
      <c r="E3" s="176">
        <f>INDEX(Reporte!$D:$D,ROW(5:5)+24*(E$1-1),1)</f>
        <v>15.3</v>
      </c>
      <c r="F3" s="176">
        <f>INDEX(Reporte!$D:$D,ROW(5:5)+24*(F$1-1),1)</f>
        <v>14.9</v>
      </c>
      <c r="G3" s="176">
        <f>INDEX(Reporte!$D:$D,ROW(5:5)+24*(G$1-1),1)</f>
        <v>14.7</v>
      </c>
      <c r="H3" s="176">
        <f>INDEX(Reporte!$D:$D,ROW(5:5)+24*(H$1-1),1)</f>
        <v>14</v>
      </c>
      <c r="I3" s="176">
        <f>INDEX(Reporte!$D:$D,ROW(5:5)+24*(I$1-1),1)</f>
        <v>16.8</v>
      </c>
      <c r="J3" s="176">
        <f>INDEX(Reporte!$D:$D,ROW(5:5)+24*(J$1-1),1)</f>
        <v>14.9</v>
      </c>
      <c r="K3" s="177">
        <f>INDEX(Reporte!$D:$D,ROW(5:5)+24*(K$1-1),1)</f>
        <v>16.3</v>
      </c>
      <c r="L3" s="186"/>
      <c r="M3" s="172">
        <f t="shared" si="0"/>
        <v>1</v>
      </c>
      <c r="N3" s="175">
        <f>INDEX(Reporte!$D:$D,ROW(5:5)+24*(N$1-1),1)</f>
        <v>14.4</v>
      </c>
      <c r="O3" s="176">
        <f>INDEX(Reporte!$D:$D,ROW(5:5)+24*(O$1-1),1)</f>
        <v>16.3</v>
      </c>
      <c r="P3" s="176">
        <f>INDEX(Reporte!$D:$D,ROW(5:5)+24*(P$1-1),1)</f>
        <v>13.8</v>
      </c>
      <c r="Q3" s="176">
        <f>INDEX(Reporte!$D:$D,ROW(5:5)+24*(Q$1-1),1)</f>
        <v>14.7</v>
      </c>
      <c r="R3" s="176">
        <f>INDEX(Reporte!$D:$D,ROW(5:5)+24*(R$1-1),1)</f>
        <v>15.6</v>
      </c>
      <c r="S3" s="176">
        <f>INDEX(Reporte!$D:$D,ROW(5:5)+24*(S$1-1),1)</f>
        <v>12.6</v>
      </c>
      <c r="T3" s="176">
        <f>INDEX(Reporte!$D:$D,ROW(5:5)+24*(T$1-1),1)</f>
        <v>15.8</v>
      </c>
      <c r="U3" s="176">
        <f>INDEX(Reporte!$D:$D,ROW(5:5)+24*(U$1-1),1)</f>
        <v>15.2</v>
      </c>
      <c r="V3" s="176">
        <f>INDEX(Reporte!$D:$D,ROW(5:5)+24*(V$1-1),1)</f>
        <v>16.600000000000001</v>
      </c>
      <c r="W3" s="177">
        <f>INDEX(Reporte!$D:$D,ROW(5:5)+24*(W$1-1),1)</f>
        <v>14.9</v>
      </c>
      <c r="X3" s="187"/>
      <c r="Y3" s="172">
        <f t="shared" si="1"/>
        <v>1</v>
      </c>
      <c r="Z3" s="175">
        <f>INDEX(Reporte!$D:$D,ROW(5:5)+24*(Z$1-1),1)</f>
        <v>16.600000000000001</v>
      </c>
      <c r="AA3" s="176">
        <f>INDEX(Reporte!$D:$D,ROW(5:5)+24*(AA$1-1),1)</f>
        <v>15</v>
      </c>
      <c r="AB3" s="176">
        <f>INDEX(Reporte!$D:$D,ROW(5:5)+24*(AB$1-1),1)</f>
        <v>15.2</v>
      </c>
      <c r="AC3" s="176">
        <f>INDEX(Reporte!$D:$D,ROW(5:5)+24*(AC$1-1),1)</f>
        <v>14.6</v>
      </c>
      <c r="AD3" s="176">
        <f>INDEX(Reporte!$D:$D,ROW(5:5)+24*(AD$1-1),1)</f>
        <v>14.5</v>
      </c>
      <c r="AE3" s="176">
        <f>INDEX(Reporte!$D:$D,ROW(5:5)+24*(AE$1-1),1)</f>
        <v>14.9</v>
      </c>
      <c r="AF3" s="176">
        <f>INDEX(Reporte!$D:$D,ROW(5:5)+24*(AF$1-1),1)</f>
        <v>14.7</v>
      </c>
      <c r="AG3" s="176">
        <f>INDEX(Reporte!$D:$D,ROW(5:5)+24*(AG$1-1),1)</f>
        <v>15.1</v>
      </c>
      <c r="AH3" s="176">
        <f>INDEX(Reporte!$D:$D,ROW(5:5)+24*(AH$1-1),1)</f>
        <v>15.1</v>
      </c>
      <c r="AI3" s="176">
        <f>INDEX(Reporte!$D:$D,ROW(5:5)+24*(AI$1-1),1)</f>
        <v>15.4</v>
      </c>
      <c r="AJ3" s="177">
        <f>INDEX(Reporte!$D:$D,ROW(5:5)+24*(AJ$1-1),1)</f>
        <v>14.9</v>
      </c>
    </row>
    <row r="4" spans="1:36" x14ac:dyDescent="0.3">
      <c r="A4" s="173">
        <v>2</v>
      </c>
      <c r="B4" s="178">
        <f>INDEX(Reporte!$D:$D,ROW(6:6)+24*(B$1-1),1)</f>
        <v>16.2</v>
      </c>
      <c r="C4" s="179">
        <f>INDEX(Reporte!$D:$D,ROW(6:6)+24*(C$1-1),1)</f>
        <v>12.1</v>
      </c>
      <c r="D4" s="179">
        <f>INDEX(Reporte!$D:$D,ROW(6:6)+24*(D$1-1),1)</f>
        <v>14.1</v>
      </c>
      <c r="E4" s="179">
        <f>INDEX(Reporte!$D:$D,ROW(6:6)+24*(E$1-1),1)</f>
        <v>13.2</v>
      </c>
      <c r="F4" s="179">
        <f>INDEX(Reporte!$D:$D,ROW(6:6)+24*(F$1-1),1)</f>
        <v>13.8</v>
      </c>
      <c r="G4" s="179">
        <f>INDEX(Reporte!$D:$D,ROW(6:6)+24*(G$1-1),1)</f>
        <v>14.9</v>
      </c>
      <c r="H4" s="179">
        <f>INDEX(Reporte!$D:$D,ROW(6:6)+24*(H$1-1),1)</f>
        <v>12.4</v>
      </c>
      <c r="I4" s="179">
        <f>INDEX(Reporte!$D:$D,ROW(6:6)+24*(I$1-1),1)</f>
        <v>11.6</v>
      </c>
      <c r="J4" s="179">
        <f>INDEX(Reporte!$D:$D,ROW(6:6)+24*(J$1-1),1)</f>
        <v>16.3</v>
      </c>
      <c r="K4" s="180">
        <f>INDEX(Reporte!$D:$D,ROW(6:6)+24*(K$1-1),1)</f>
        <v>16.100000000000001</v>
      </c>
      <c r="L4" s="186"/>
      <c r="M4" s="173">
        <f t="shared" si="0"/>
        <v>2</v>
      </c>
      <c r="N4" s="178">
        <f>INDEX(Reporte!$D:$D,ROW(6:6)+24*(N$1-1),1)</f>
        <v>14.6</v>
      </c>
      <c r="O4" s="179">
        <f>INDEX(Reporte!$D:$D,ROW(6:6)+24*(O$1-1),1)</f>
        <v>14.1</v>
      </c>
      <c r="P4" s="179">
        <f>INDEX(Reporte!$D:$D,ROW(6:6)+24*(P$1-1),1)</f>
        <v>16.100000000000001</v>
      </c>
      <c r="Q4" s="179">
        <f>INDEX(Reporte!$D:$D,ROW(6:6)+24*(Q$1-1),1)</f>
        <v>14.3</v>
      </c>
      <c r="R4" s="179">
        <f>INDEX(Reporte!$D:$D,ROW(6:6)+24*(R$1-1),1)</f>
        <v>14</v>
      </c>
      <c r="S4" s="179">
        <f>INDEX(Reporte!$D:$D,ROW(6:6)+24*(S$1-1),1)</f>
        <v>12.1</v>
      </c>
      <c r="T4" s="179">
        <f>INDEX(Reporte!$D:$D,ROW(6:6)+24*(T$1-1),1)</f>
        <v>15.7</v>
      </c>
      <c r="U4" s="179">
        <f>INDEX(Reporte!$D:$D,ROW(6:6)+24*(U$1-1),1)</f>
        <v>16.399999999999999</v>
      </c>
      <c r="V4" s="179">
        <f>INDEX(Reporte!$D:$D,ROW(6:6)+24*(V$1-1),1)</f>
        <v>15</v>
      </c>
      <c r="W4" s="180">
        <f>INDEX(Reporte!$D:$D,ROW(6:6)+24*(W$1-1),1)</f>
        <v>15.2</v>
      </c>
      <c r="X4" s="187"/>
      <c r="Y4" s="173">
        <f t="shared" si="1"/>
        <v>2</v>
      </c>
      <c r="Z4" s="178">
        <f>INDEX(Reporte!$D:$D,ROW(6:6)+24*(Z$1-1),1)</f>
        <v>16.2</v>
      </c>
      <c r="AA4" s="179">
        <f>INDEX(Reporte!$D:$D,ROW(6:6)+24*(AA$1-1),1)</f>
        <v>14.4</v>
      </c>
      <c r="AB4" s="179">
        <f>INDEX(Reporte!$D:$D,ROW(6:6)+24*(AB$1-1),1)</f>
        <v>13.2</v>
      </c>
      <c r="AC4" s="179">
        <f>INDEX(Reporte!$D:$D,ROW(6:6)+24*(AC$1-1),1)</f>
        <v>14.4</v>
      </c>
      <c r="AD4" s="179">
        <f>INDEX(Reporte!$D:$D,ROW(6:6)+24*(AD$1-1),1)</f>
        <v>14.5</v>
      </c>
      <c r="AE4" s="179">
        <f>INDEX(Reporte!$D:$D,ROW(6:6)+24*(AE$1-1),1)</f>
        <v>16.100000000000001</v>
      </c>
      <c r="AF4" s="179">
        <f>INDEX(Reporte!$D:$D,ROW(6:6)+24*(AF$1-1),1)</f>
        <v>14</v>
      </c>
      <c r="AG4" s="179">
        <f>INDEX(Reporte!$D:$D,ROW(6:6)+24*(AG$1-1),1)</f>
        <v>12.7</v>
      </c>
      <c r="AH4" s="179">
        <f>INDEX(Reporte!$D:$D,ROW(6:6)+24*(AH$1-1),1)</f>
        <v>14.5</v>
      </c>
      <c r="AI4" s="179">
        <f>INDEX(Reporte!$D:$D,ROW(6:6)+24*(AI$1-1),1)</f>
        <v>15.4</v>
      </c>
      <c r="AJ4" s="180">
        <f>INDEX(Reporte!$D:$D,ROW(6:6)+24*(AJ$1-1),1)</f>
        <v>14.6</v>
      </c>
    </row>
    <row r="5" spans="1:36" x14ac:dyDescent="0.3">
      <c r="A5" s="173">
        <v>3</v>
      </c>
      <c r="B5" s="178">
        <f>INDEX(Reporte!$D:$D,ROW(7:7)+24*(B$1-1),1)</f>
        <v>13.9</v>
      </c>
      <c r="C5" s="179">
        <f>INDEX(Reporte!$D:$D,ROW(7:7)+24*(C$1-1),1)</f>
        <v>14.5</v>
      </c>
      <c r="D5" s="179">
        <f>INDEX(Reporte!$D:$D,ROW(7:7)+24*(D$1-1),1)</f>
        <v>15.2</v>
      </c>
      <c r="E5" s="179">
        <f>INDEX(Reporte!$D:$D,ROW(7:7)+24*(E$1-1),1)</f>
        <v>15.1</v>
      </c>
      <c r="F5" s="179">
        <f>INDEX(Reporte!$D:$D,ROW(7:7)+24*(F$1-1),1)</f>
        <v>15.3</v>
      </c>
      <c r="G5" s="179">
        <f>INDEX(Reporte!$D:$D,ROW(7:7)+24*(G$1-1),1)</f>
        <v>14.1</v>
      </c>
      <c r="H5" s="179">
        <f>INDEX(Reporte!$D:$D,ROW(7:7)+24*(H$1-1),1)</f>
        <v>16</v>
      </c>
      <c r="I5" s="179">
        <f>INDEX(Reporte!$D:$D,ROW(7:7)+24*(I$1-1),1)</f>
        <v>13.6</v>
      </c>
      <c r="J5" s="179">
        <f>INDEX(Reporte!$D:$D,ROW(7:7)+24*(J$1-1),1)</f>
        <v>15.2</v>
      </c>
      <c r="K5" s="180">
        <f>INDEX(Reporte!$D:$D,ROW(7:7)+24*(K$1-1),1)</f>
        <v>15.1</v>
      </c>
      <c r="L5" s="186"/>
      <c r="M5" s="173">
        <f t="shared" si="0"/>
        <v>3</v>
      </c>
      <c r="N5" s="178">
        <f>INDEX(Reporte!$D:$D,ROW(7:7)+24*(N$1-1),1)</f>
        <v>15.2</v>
      </c>
      <c r="O5" s="179">
        <f>INDEX(Reporte!$D:$D,ROW(7:7)+24*(O$1-1),1)</f>
        <v>15.2</v>
      </c>
      <c r="P5" s="179">
        <f>INDEX(Reporte!$D:$D,ROW(7:7)+24*(P$1-1),1)</f>
        <v>15.6</v>
      </c>
      <c r="Q5" s="179">
        <f>INDEX(Reporte!$D:$D,ROW(7:7)+24*(Q$1-1),1)</f>
        <v>13.5</v>
      </c>
      <c r="R5" s="179">
        <f>INDEX(Reporte!$D:$D,ROW(7:7)+24*(R$1-1),1)</f>
        <v>16.7</v>
      </c>
      <c r="S5" s="179">
        <f>INDEX(Reporte!$D:$D,ROW(7:7)+24*(S$1-1),1)</f>
        <v>14.4</v>
      </c>
      <c r="T5" s="179">
        <f>INDEX(Reporte!$D:$D,ROW(7:7)+24*(T$1-1),1)</f>
        <v>14.3</v>
      </c>
      <c r="U5" s="179">
        <f>INDEX(Reporte!$D:$D,ROW(7:7)+24*(U$1-1),1)</f>
        <v>13</v>
      </c>
      <c r="V5" s="179">
        <f>INDEX(Reporte!$D:$D,ROW(7:7)+24*(V$1-1),1)</f>
        <v>14.1</v>
      </c>
      <c r="W5" s="180">
        <f>INDEX(Reporte!$D:$D,ROW(7:7)+24*(W$1-1),1)</f>
        <v>14.3</v>
      </c>
      <c r="X5" s="187"/>
      <c r="Y5" s="173">
        <f t="shared" si="1"/>
        <v>3</v>
      </c>
      <c r="Z5" s="178">
        <f>INDEX(Reporte!$D:$D,ROW(7:7)+24*(Z$1-1),1)</f>
        <v>15.9</v>
      </c>
      <c r="AA5" s="179">
        <f>INDEX(Reporte!$D:$D,ROW(7:7)+24*(AA$1-1),1)</f>
        <v>13.7</v>
      </c>
      <c r="AB5" s="179">
        <f>INDEX(Reporte!$D:$D,ROW(7:7)+24*(AB$1-1),1)</f>
        <v>15.5</v>
      </c>
      <c r="AC5" s="179">
        <f>INDEX(Reporte!$D:$D,ROW(7:7)+24*(AC$1-1),1)</f>
        <v>15.3</v>
      </c>
      <c r="AD5" s="179">
        <f>INDEX(Reporte!$D:$D,ROW(7:7)+24*(AD$1-1),1)</f>
        <v>15.1</v>
      </c>
      <c r="AE5" s="179">
        <f>INDEX(Reporte!$D:$D,ROW(7:7)+24*(AE$1-1),1)</f>
        <v>15.7</v>
      </c>
      <c r="AF5" s="179">
        <f>INDEX(Reporte!$D:$D,ROW(7:7)+24*(AF$1-1),1)</f>
        <v>14.6</v>
      </c>
      <c r="AG5" s="179">
        <f>INDEX(Reporte!$D:$D,ROW(7:7)+24*(AG$1-1),1)</f>
        <v>15.7</v>
      </c>
      <c r="AH5" s="179">
        <f>INDEX(Reporte!$D:$D,ROW(7:7)+24*(AH$1-1),1)</f>
        <v>16.5</v>
      </c>
      <c r="AI5" s="179">
        <f>INDEX(Reporte!$D:$D,ROW(7:7)+24*(AI$1-1),1)</f>
        <v>14.4</v>
      </c>
      <c r="AJ5" s="180">
        <f>INDEX(Reporte!$D:$D,ROW(7:7)+24*(AJ$1-1),1)</f>
        <v>15.4</v>
      </c>
    </row>
    <row r="6" spans="1:36" x14ac:dyDescent="0.3">
      <c r="A6" s="173">
        <v>4</v>
      </c>
      <c r="B6" s="178">
        <f>INDEX(Reporte!$D:$D,ROW(8:8)+24*(B$1-1),1)</f>
        <v>14.3</v>
      </c>
      <c r="C6" s="179">
        <f>INDEX(Reporte!$D:$D,ROW(8:8)+24*(C$1-1),1)</f>
        <v>17.100000000000001</v>
      </c>
      <c r="D6" s="179">
        <f>INDEX(Reporte!$D:$D,ROW(8:8)+24*(D$1-1),1)</f>
        <v>14.6</v>
      </c>
      <c r="E6" s="179">
        <f>INDEX(Reporte!$D:$D,ROW(8:8)+24*(E$1-1),1)</f>
        <v>14.2</v>
      </c>
      <c r="F6" s="179">
        <f>INDEX(Reporte!$D:$D,ROW(8:8)+24*(F$1-1),1)</f>
        <v>14.1</v>
      </c>
      <c r="G6" s="179">
        <f>INDEX(Reporte!$D:$D,ROW(8:8)+24*(G$1-1),1)</f>
        <v>14.1</v>
      </c>
      <c r="H6" s="179">
        <f>INDEX(Reporte!$D:$D,ROW(8:8)+24*(H$1-1),1)</f>
        <v>15.4</v>
      </c>
      <c r="I6" s="179">
        <f>INDEX(Reporte!$D:$D,ROW(8:8)+24*(I$1-1),1)</f>
        <v>15.1</v>
      </c>
      <c r="J6" s="179">
        <f>INDEX(Reporte!$D:$D,ROW(8:8)+24*(J$1-1),1)</f>
        <v>15</v>
      </c>
      <c r="K6" s="180">
        <f>INDEX(Reporte!$D:$D,ROW(8:8)+24*(K$1-1),1)</f>
        <v>15.2</v>
      </c>
      <c r="L6" s="186"/>
      <c r="M6" s="173">
        <f t="shared" si="0"/>
        <v>4</v>
      </c>
      <c r="N6" s="178">
        <f>INDEX(Reporte!$D:$D,ROW(8:8)+24*(N$1-1),1)</f>
        <v>15.2</v>
      </c>
      <c r="O6" s="179">
        <f>INDEX(Reporte!$D:$D,ROW(8:8)+24*(O$1-1),1)</f>
        <v>14.7</v>
      </c>
      <c r="P6" s="179">
        <f>INDEX(Reporte!$D:$D,ROW(8:8)+24*(P$1-1),1)</f>
        <v>14.2</v>
      </c>
      <c r="Q6" s="179">
        <f>INDEX(Reporte!$D:$D,ROW(8:8)+24*(Q$1-1),1)</f>
        <v>15</v>
      </c>
      <c r="R6" s="179">
        <f>INDEX(Reporte!$D:$D,ROW(8:8)+24*(R$1-1),1)</f>
        <v>13.5</v>
      </c>
      <c r="S6" s="179">
        <f>INDEX(Reporte!$D:$D,ROW(8:8)+24*(S$1-1),1)</f>
        <v>15</v>
      </c>
      <c r="T6" s="179">
        <f>INDEX(Reporte!$D:$D,ROW(8:8)+24*(T$1-1),1)</f>
        <v>15.2</v>
      </c>
      <c r="U6" s="179">
        <f>INDEX(Reporte!$D:$D,ROW(8:8)+24*(U$1-1),1)</f>
        <v>14.4</v>
      </c>
      <c r="V6" s="179">
        <f>INDEX(Reporte!$D:$D,ROW(8:8)+24*(V$1-1),1)</f>
        <v>15.9</v>
      </c>
      <c r="W6" s="180">
        <f>INDEX(Reporte!$D:$D,ROW(8:8)+24*(W$1-1),1)</f>
        <v>13.4</v>
      </c>
      <c r="X6" s="187"/>
      <c r="Y6" s="173">
        <f t="shared" si="1"/>
        <v>4</v>
      </c>
      <c r="Z6" s="178">
        <f>INDEX(Reporte!$D:$D,ROW(8:8)+24*(Z$1-1),1)</f>
        <v>14.3</v>
      </c>
      <c r="AA6" s="179">
        <f>INDEX(Reporte!$D:$D,ROW(8:8)+24*(AA$1-1),1)</f>
        <v>16.2</v>
      </c>
      <c r="AB6" s="179">
        <f>INDEX(Reporte!$D:$D,ROW(8:8)+24*(AB$1-1),1)</f>
        <v>13.9</v>
      </c>
      <c r="AC6" s="179">
        <f>INDEX(Reporte!$D:$D,ROW(8:8)+24*(AC$1-1),1)</f>
        <v>15.9</v>
      </c>
      <c r="AD6" s="179">
        <f>INDEX(Reporte!$D:$D,ROW(8:8)+24*(AD$1-1),1)</f>
        <v>16</v>
      </c>
      <c r="AE6" s="179">
        <f>INDEX(Reporte!$D:$D,ROW(8:8)+24*(AE$1-1),1)</f>
        <v>14.7</v>
      </c>
      <c r="AF6" s="179">
        <f>INDEX(Reporte!$D:$D,ROW(8:8)+24*(AF$1-1),1)</f>
        <v>14.4</v>
      </c>
      <c r="AG6" s="179">
        <f>INDEX(Reporte!$D:$D,ROW(8:8)+24*(AG$1-1),1)</f>
        <v>14</v>
      </c>
      <c r="AH6" s="179">
        <f>INDEX(Reporte!$D:$D,ROW(8:8)+24*(AH$1-1),1)</f>
        <v>14.5</v>
      </c>
      <c r="AI6" s="179">
        <f>INDEX(Reporte!$D:$D,ROW(8:8)+24*(AI$1-1),1)</f>
        <v>12.7</v>
      </c>
      <c r="AJ6" s="180">
        <f>INDEX(Reporte!$D:$D,ROW(8:8)+24*(AJ$1-1),1)</f>
        <v>16.7</v>
      </c>
    </row>
    <row r="7" spans="1:36" x14ac:dyDescent="0.3">
      <c r="A7" s="173">
        <v>5</v>
      </c>
      <c r="B7" s="178">
        <f>INDEX(Reporte!$D:$D,ROW(9:9)+24*(B$1-1),1)</f>
        <v>15.4</v>
      </c>
      <c r="C7" s="179">
        <f>INDEX(Reporte!$D:$D,ROW(9:9)+24*(C$1-1),1)</f>
        <v>15.4</v>
      </c>
      <c r="D7" s="179">
        <f>INDEX(Reporte!$D:$D,ROW(9:9)+24*(D$1-1),1)</f>
        <v>15.3</v>
      </c>
      <c r="E7" s="179">
        <f>INDEX(Reporte!$D:$D,ROW(9:9)+24*(E$1-1),1)</f>
        <v>13.3</v>
      </c>
      <c r="F7" s="179">
        <f>INDEX(Reporte!$D:$D,ROW(9:9)+24*(F$1-1),1)</f>
        <v>13.3</v>
      </c>
      <c r="G7" s="179">
        <f>INDEX(Reporte!$D:$D,ROW(9:9)+24*(G$1-1),1)</f>
        <v>14.6</v>
      </c>
      <c r="H7" s="179">
        <f>INDEX(Reporte!$D:$D,ROW(9:9)+24*(H$1-1),1)</f>
        <v>14.1</v>
      </c>
      <c r="I7" s="179">
        <f>INDEX(Reporte!$D:$D,ROW(9:9)+24*(I$1-1),1)</f>
        <v>16</v>
      </c>
      <c r="J7" s="179">
        <f>INDEX(Reporte!$D:$D,ROW(9:9)+24*(J$1-1),1)</f>
        <v>15.1</v>
      </c>
      <c r="K7" s="180">
        <f>INDEX(Reporte!$D:$D,ROW(9:9)+24*(K$1-1),1)</f>
        <v>15.3</v>
      </c>
      <c r="L7" s="186"/>
      <c r="M7" s="173">
        <f t="shared" si="0"/>
        <v>5</v>
      </c>
      <c r="N7" s="178">
        <f>INDEX(Reporte!$D:$D,ROW(9:9)+24*(N$1-1),1)</f>
        <v>12.8</v>
      </c>
      <c r="O7" s="179">
        <f>INDEX(Reporte!$D:$D,ROW(9:9)+24*(O$1-1),1)</f>
        <v>15.3</v>
      </c>
      <c r="P7" s="179">
        <f>INDEX(Reporte!$D:$D,ROW(9:9)+24*(P$1-1),1)</f>
        <v>16</v>
      </c>
      <c r="Q7" s="179">
        <f>INDEX(Reporte!$D:$D,ROW(9:9)+24*(Q$1-1),1)</f>
        <v>16</v>
      </c>
      <c r="R7" s="179">
        <f>INDEX(Reporte!$D:$D,ROW(9:9)+24*(R$1-1),1)</f>
        <v>13.7</v>
      </c>
      <c r="S7" s="179">
        <f>INDEX(Reporte!$D:$D,ROW(9:9)+24*(S$1-1),1)</f>
        <v>14.2</v>
      </c>
      <c r="T7" s="179">
        <f>INDEX(Reporte!$D:$D,ROW(9:9)+24*(T$1-1),1)</f>
        <v>15.4</v>
      </c>
      <c r="U7" s="179">
        <f>INDEX(Reporte!$D:$D,ROW(9:9)+24*(U$1-1),1)</f>
        <v>15.3</v>
      </c>
      <c r="V7" s="179">
        <f>INDEX(Reporte!$D:$D,ROW(9:9)+24*(V$1-1),1)</f>
        <v>14.8</v>
      </c>
      <c r="W7" s="180">
        <f>INDEX(Reporte!$D:$D,ROW(9:9)+24*(W$1-1),1)</f>
        <v>14.1</v>
      </c>
      <c r="X7" s="187"/>
      <c r="Y7" s="173">
        <f t="shared" si="1"/>
        <v>5</v>
      </c>
      <c r="Z7" s="178">
        <f>INDEX(Reporte!$D:$D,ROW(9:9)+24*(Z$1-1),1)</f>
        <v>14.8</v>
      </c>
      <c r="AA7" s="179">
        <f>INDEX(Reporte!$D:$D,ROW(9:9)+24*(AA$1-1),1)</f>
        <v>13.9</v>
      </c>
      <c r="AB7" s="179">
        <f>INDEX(Reporte!$D:$D,ROW(9:9)+24*(AB$1-1),1)</f>
        <v>14.2</v>
      </c>
      <c r="AC7" s="179">
        <f>INDEX(Reporte!$D:$D,ROW(9:9)+24*(AC$1-1),1)</f>
        <v>14.4</v>
      </c>
      <c r="AD7" s="179">
        <f>INDEX(Reporte!$D:$D,ROW(9:9)+24*(AD$1-1),1)</f>
        <v>15.4</v>
      </c>
      <c r="AE7" s="179">
        <f>INDEX(Reporte!$D:$D,ROW(9:9)+24*(AE$1-1),1)</f>
        <v>13.6</v>
      </c>
      <c r="AF7" s="179">
        <f>INDEX(Reporte!$D:$D,ROW(9:9)+24*(AF$1-1),1)</f>
        <v>15.3</v>
      </c>
      <c r="AG7" s="179">
        <f>INDEX(Reporte!$D:$D,ROW(9:9)+24*(AG$1-1),1)</f>
        <v>14.7</v>
      </c>
      <c r="AH7" s="179">
        <f>INDEX(Reporte!$D:$D,ROW(9:9)+24*(AH$1-1),1)</f>
        <v>14.6</v>
      </c>
      <c r="AI7" s="179">
        <f>INDEX(Reporte!$D:$D,ROW(9:9)+24*(AI$1-1),1)</f>
        <v>15.1</v>
      </c>
      <c r="AJ7" s="180">
        <f>INDEX(Reporte!$D:$D,ROW(9:9)+24*(AJ$1-1),1)</f>
        <v>13.8</v>
      </c>
    </row>
    <row r="8" spans="1:36" x14ac:dyDescent="0.3">
      <c r="A8" s="173">
        <v>6</v>
      </c>
      <c r="B8" s="178">
        <f>INDEX(Reporte!$D:$D,ROW(10:10)+24*(B$1-1),1)</f>
        <v>14.8</v>
      </c>
      <c r="C8" s="179">
        <f>INDEX(Reporte!$D:$D,ROW(10:10)+24*(C$1-1),1)</f>
        <v>17.100000000000001</v>
      </c>
      <c r="D8" s="179">
        <f>INDEX(Reporte!$D:$D,ROW(10:10)+24*(D$1-1),1)</f>
        <v>16.3</v>
      </c>
      <c r="E8" s="179">
        <f>INDEX(Reporte!$D:$D,ROW(10:10)+24*(E$1-1),1)</f>
        <v>15</v>
      </c>
      <c r="F8" s="179">
        <f>INDEX(Reporte!$D:$D,ROW(10:10)+24*(F$1-1),1)</f>
        <v>14.7</v>
      </c>
      <c r="G8" s="179">
        <f>INDEX(Reporte!$D:$D,ROW(10:10)+24*(G$1-1),1)</f>
        <v>15.1</v>
      </c>
      <c r="H8" s="179">
        <f>INDEX(Reporte!$D:$D,ROW(10:10)+24*(H$1-1),1)</f>
        <v>14</v>
      </c>
      <c r="I8" s="179">
        <f>INDEX(Reporte!$D:$D,ROW(10:10)+24*(I$1-1),1)</f>
        <v>15.5</v>
      </c>
      <c r="J8" s="179">
        <f>INDEX(Reporte!$D:$D,ROW(10:10)+24*(J$1-1),1)</f>
        <v>16.2</v>
      </c>
      <c r="K8" s="180">
        <f>INDEX(Reporte!$D:$D,ROW(10:10)+24*(K$1-1),1)</f>
        <v>15.6</v>
      </c>
      <c r="L8" s="186"/>
      <c r="M8" s="173">
        <f t="shared" si="0"/>
        <v>6</v>
      </c>
      <c r="N8" s="178">
        <f>INDEX(Reporte!$D:$D,ROW(10:10)+24*(N$1-1),1)</f>
        <v>14.1</v>
      </c>
      <c r="O8" s="179">
        <f>INDEX(Reporte!$D:$D,ROW(10:10)+24*(O$1-1),1)</f>
        <v>17.7</v>
      </c>
      <c r="P8" s="179">
        <f>INDEX(Reporte!$D:$D,ROW(10:10)+24*(P$1-1),1)</f>
        <v>15.4</v>
      </c>
      <c r="Q8" s="179">
        <f>INDEX(Reporte!$D:$D,ROW(10:10)+24*(Q$1-1),1)</f>
        <v>14.6</v>
      </c>
      <c r="R8" s="179">
        <f>INDEX(Reporte!$D:$D,ROW(10:10)+24*(R$1-1),1)</f>
        <v>13.9</v>
      </c>
      <c r="S8" s="179">
        <f>INDEX(Reporte!$D:$D,ROW(10:10)+24*(S$1-1),1)</f>
        <v>15.5</v>
      </c>
      <c r="T8" s="179">
        <f>INDEX(Reporte!$D:$D,ROW(10:10)+24*(T$1-1),1)</f>
        <v>14.2</v>
      </c>
      <c r="U8" s="179">
        <f>INDEX(Reporte!$D:$D,ROW(10:10)+24*(U$1-1),1)</f>
        <v>14.7</v>
      </c>
      <c r="V8" s="179">
        <f>INDEX(Reporte!$D:$D,ROW(10:10)+24*(V$1-1),1)</f>
        <v>15.3</v>
      </c>
      <c r="W8" s="180">
        <f>INDEX(Reporte!$D:$D,ROW(10:10)+24*(W$1-1),1)</f>
        <v>16.600000000000001</v>
      </c>
      <c r="X8" s="187"/>
      <c r="Y8" s="173">
        <f t="shared" si="1"/>
        <v>6</v>
      </c>
      <c r="Z8" s="178">
        <f>INDEX(Reporte!$D:$D,ROW(10:10)+24*(Z$1-1),1)</f>
        <v>14.9</v>
      </c>
      <c r="AA8" s="179">
        <f>INDEX(Reporte!$D:$D,ROW(10:10)+24*(AA$1-1),1)</f>
        <v>15.6</v>
      </c>
      <c r="AB8" s="179">
        <f>INDEX(Reporte!$D:$D,ROW(10:10)+24*(AB$1-1),1)</f>
        <v>14.3</v>
      </c>
      <c r="AC8" s="179">
        <f>INDEX(Reporte!$D:$D,ROW(10:10)+24*(AC$1-1),1)</f>
        <v>14.3</v>
      </c>
      <c r="AD8" s="179">
        <f>INDEX(Reporte!$D:$D,ROW(10:10)+24*(AD$1-1),1)</f>
        <v>14.8</v>
      </c>
      <c r="AE8" s="179">
        <f>INDEX(Reporte!$D:$D,ROW(10:10)+24*(AE$1-1),1)</f>
        <v>12.6</v>
      </c>
      <c r="AF8" s="179">
        <f>INDEX(Reporte!$D:$D,ROW(10:10)+24*(AF$1-1),1)</f>
        <v>16.899999999999999</v>
      </c>
      <c r="AG8" s="179">
        <f>INDEX(Reporte!$D:$D,ROW(10:10)+24*(AG$1-1),1)</f>
        <v>13.6</v>
      </c>
      <c r="AH8" s="179">
        <f>INDEX(Reporte!$D:$D,ROW(10:10)+24*(AH$1-1),1)</f>
        <v>14.2</v>
      </c>
      <c r="AI8" s="179">
        <f>INDEX(Reporte!$D:$D,ROW(10:10)+24*(AI$1-1),1)</f>
        <v>14.2</v>
      </c>
      <c r="AJ8" s="180">
        <f>INDEX(Reporte!$D:$D,ROW(10:10)+24*(AJ$1-1),1)</f>
        <v>15.8</v>
      </c>
    </row>
    <row r="9" spans="1:36" x14ac:dyDescent="0.3">
      <c r="A9" s="173">
        <v>7</v>
      </c>
      <c r="B9" s="178">
        <f>INDEX(Reporte!$D:$D,ROW(11:11)+24*(B$1-1),1)</f>
        <v>14.6</v>
      </c>
      <c r="C9" s="179">
        <f>INDEX(Reporte!$D:$D,ROW(11:11)+24*(C$1-1),1)</f>
        <v>11.8</v>
      </c>
      <c r="D9" s="179">
        <f>INDEX(Reporte!$D:$D,ROW(11:11)+24*(D$1-1),1)</f>
        <v>14.6</v>
      </c>
      <c r="E9" s="179">
        <f>INDEX(Reporte!$D:$D,ROW(11:11)+24*(E$1-1),1)</f>
        <v>15.4</v>
      </c>
      <c r="F9" s="179">
        <f>INDEX(Reporte!$D:$D,ROW(11:11)+24*(F$1-1),1)</f>
        <v>14.1</v>
      </c>
      <c r="G9" s="179">
        <f>INDEX(Reporte!$D:$D,ROW(11:11)+24*(G$1-1),1)</f>
        <v>15</v>
      </c>
      <c r="H9" s="179">
        <f>INDEX(Reporte!$D:$D,ROW(11:11)+24*(H$1-1),1)</f>
        <v>14.7</v>
      </c>
      <c r="I9" s="179">
        <f>INDEX(Reporte!$D:$D,ROW(11:11)+24*(I$1-1),1)</f>
        <v>15.3</v>
      </c>
      <c r="J9" s="179">
        <f>INDEX(Reporte!$D:$D,ROW(11:11)+24*(J$1-1),1)</f>
        <v>14.9</v>
      </c>
      <c r="K9" s="180">
        <f>INDEX(Reporte!$D:$D,ROW(11:11)+24*(K$1-1),1)</f>
        <v>13.6</v>
      </c>
      <c r="L9" s="186"/>
      <c r="M9" s="173">
        <f t="shared" si="0"/>
        <v>7</v>
      </c>
      <c r="N9" s="178">
        <f>INDEX(Reporte!$D:$D,ROW(11:11)+24*(N$1-1),1)</f>
        <v>13.5</v>
      </c>
      <c r="O9" s="179">
        <f>INDEX(Reporte!$D:$D,ROW(11:11)+24*(O$1-1),1)</f>
        <v>14</v>
      </c>
      <c r="P9" s="179">
        <f>INDEX(Reporte!$D:$D,ROW(11:11)+24*(P$1-1),1)</f>
        <v>15.5</v>
      </c>
      <c r="Q9" s="179">
        <f>INDEX(Reporte!$D:$D,ROW(11:11)+24*(Q$1-1),1)</f>
        <v>15.2</v>
      </c>
      <c r="R9" s="179">
        <f>INDEX(Reporte!$D:$D,ROW(11:11)+24*(R$1-1),1)</f>
        <v>13</v>
      </c>
      <c r="S9" s="179">
        <f>INDEX(Reporte!$D:$D,ROW(11:11)+24*(S$1-1),1)</f>
        <v>15</v>
      </c>
      <c r="T9" s="179">
        <f>INDEX(Reporte!$D:$D,ROW(11:11)+24*(T$1-1),1)</f>
        <v>15.2</v>
      </c>
      <c r="U9" s="179">
        <f>INDEX(Reporte!$D:$D,ROW(11:11)+24*(U$1-1),1)</f>
        <v>15.8</v>
      </c>
      <c r="V9" s="179">
        <f>INDEX(Reporte!$D:$D,ROW(11:11)+24*(V$1-1),1)</f>
        <v>14.2</v>
      </c>
      <c r="W9" s="180">
        <f>INDEX(Reporte!$D:$D,ROW(11:11)+24*(W$1-1),1)</f>
        <v>16.3</v>
      </c>
      <c r="X9" s="187"/>
      <c r="Y9" s="173">
        <f t="shared" si="1"/>
        <v>7</v>
      </c>
      <c r="Z9" s="178">
        <f>INDEX(Reporte!$D:$D,ROW(11:11)+24*(Z$1-1),1)</f>
        <v>14.4</v>
      </c>
      <c r="AA9" s="179">
        <f>INDEX(Reporte!$D:$D,ROW(11:11)+24*(AA$1-1),1)</f>
        <v>13.4</v>
      </c>
      <c r="AB9" s="179">
        <f>INDEX(Reporte!$D:$D,ROW(11:11)+24*(AB$1-1),1)</f>
        <v>12.9</v>
      </c>
      <c r="AC9" s="179">
        <f>INDEX(Reporte!$D:$D,ROW(11:11)+24*(AC$1-1),1)</f>
        <v>13.8</v>
      </c>
      <c r="AD9" s="179">
        <f>INDEX(Reporte!$D:$D,ROW(11:11)+24*(AD$1-1),1)</f>
        <v>15.5</v>
      </c>
      <c r="AE9" s="179">
        <f>INDEX(Reporte!$D:$D,ROW(11:11)+24*(AE$1-1),1)</f>
        <v>14.7</v>
      </c>
      <c r="AF9" s="179">
        <f>INDEX(Reporte!$D:$D,ROW(11:11)+24*(AF$1-1),1)</f>
        <v>16.2</v>
      </c>
      <c r="AG9" s="179">
        <f>INDEX(Reporte!$D:$D,ROW(11:11)+24*(AG$1-1),1)</f>
        <v>15.7</v>
      </c>
      <c r="AH9" s="179">
        <f>INDEX(Reporte!$D:$D,ROW(11:11)+24*(AH$1-1),1)</f>
        <v>14.6</v>
      </c>
      <c r="AI9" s="179">
        <f>INDEX(Reporte!$D:$D,ROW(11:11)+24*(AI$1-1),1)</f>
        <v>14.1</v>
      </c>
      <c r="AJ9" s="180">
        <f>INDEX(Reporte!$D:$D,ROW(11:11)+24*(AJ$1-1),1)</f>
        <v>15.6</v>
      </c>
    </row>
    <row r="10" spans="1:36" x14ac:dyDescent="0.3">
      <c r="A10" s="173">
        <v>8</v>
      </c>
      <c r="B10" s="178">
        <f>INDEX(Reporte!$D:$D,ROW(12:12)+24*(B$1-1),1)</f>
        <v>15.6</v>
      </c>
      <c r="C10" s="179">
        <f>INDEX(Reporte!$D:$D,ROW(12:12)+24*(C$1-1),1)</f>
        <v>12.7</v>
      </c>
      <c r="D10" s="179">
        <f>INDEX(Reporte!$D:$D,ROW(12:12)+24*(D$1-1),1)</f>
        <v>16.7</v>
      </c>
      <c r="E10" s="179">
        <f>INDEX(Reporte!$D:$D,ROW(12:12)+24*(E$1-1),1)</f>
        <v>13.6</v>
      </c>
      <c r="F10" s="179">
        <f>INDEX(Reporte!$D:$D,ROW(12:12)+24*(F$1-1),1)</f>
        <v>14.4</v>
      </c>
      <c r="G10" s="179">
        <f>INDEX(Reporte!$D:$D,ROW(12:12)+24*(G$1-1),1)</f>
        <v>15.4</v>
      </c>
      <c r="H10" s="179">
        <f>INDEX(Reporte!$D:$D,ROW(12:12)+24*(H$1-1),1)</f>
        <v>14.8</v>
      </c>
      <c r="I10" s="179">
        <f>INDEX(Reporte!$D:$D,ROW(12:12)+24*(I$1-1),1)</f>
        <v>15.2</v>
      </c>
      <c r="J10" s="179">
        <f>INDEX(Reporte!$D:$D,ROW(12:12)+24*(J$1-1),1)</f>
        <v>15.5</v>
      </c>
      <c r="K10" s="180">
        <f>INDEX(Reporte!$D:$D,ROW(12:12)+24*(K$1-1),1)</f>
        <v>16.399999999999999</v>
      </c>
      <c r="L10" s="186"/>
      <c r="M10" s="173">
        <f t="shared" si="0"/>
        <v>8</v>
      </c>
      <c r="N10" s="178">
        <f>INDEX(Reporte!$D:$D,ROW(12:12)+24*(N$1-1),1)</f>
        <v>15</v>
      </c>
      <c r="O10" s="179">
        <f>INDEX(Reporte!$D:$D,ROW(12:12)+24*(O$1-1),1)</f>
        <v>15.8</v>
      </c>
      <c r="P10" s="179">
        <f>INDEX(Reporte!$D:$D,ROW(12:12)+24*(P$1-1),1)</f>
        <v>13.4</v>
      </c>
      <c r="Q10" s="179">
        <f>INDEX(Reporte!$D:$D,ROW(12:12)+24*(Q$1-1),1)</f>
        <v>14</v>
      </c>
      <c r="R10" s="179">
        <f>INDEX(Reporte!$D:$D,ROW(12:12)+24*(R$1-1),1)</f>
        <v>15.8</v>
      </c>
      <c r="S10" s="179">
        <f>INDEX(Reporte!$D:$D,ROW(12:12)+24*(S$1-1),1)</f>
        <v>17.3</v>
      </c>
      <c r="T10" s="179">
        <f>INDEX(Reporte!$D:$D,ROW(12:12)+24*(T$1-1),1)</f>
        <v>15.5</v>
      </c>
      <c r="U10" s="179">
        <f>INDEX(Reporte!$D:$D,ROW(12:12)+24*(U$1-1),1)</f>
        <v>15</v>
      </c>
      <c r="V10" s="179">
        <f>INDEX(Reporte!$D:$D,ROW(12:12)+24*(V$1-1),1)</f>
        <v>16.100000000000001</v>
      </c>
      <c r="W10" s="180">
        <f>INDEX(Reporte!$D:$D,ROW(12:12)+24*(W$1-1),1)</f>
        <v>14.8</v>
      </c>
      <c r="X10" s="187"/>
      <c r="Y10" s="173">
        <f t="shared" si="1"/>
        <v>8</v>
      </c>
      <c r="Z10" s="178">
        <f>INDEX(Reporte!$D:$D,ROW(12:12)+24*(Z$1-1),1)</f>
        <v>14.1</v>
      </c>
      <c r="AA10" s="179">
        <f>INDEX(Reporte!$D:$D,ROW(12:12)+24*(AA$1-1),1)</f>
        <v>16.5</v>
      </c>
      <c r="AB10" s="179">
        <f>INDEX(Reporte!$D:$D,ROW(12:12)+24*(AB$1-1),1)</f>
        <v>15.2</v>
      </c>
      <c r="AC10" s="179">
        <f>INDEX(Reporte!$D:$D,ROW(12:12)+24*(AC$1-1),1)</f>
        <v>14.4</v>
      </c>
      <c r="AD10" s="179">
        <f>INDEX(Reporte!$D:$D,ROW(12:12)+24*(AD$1-1),1)</f>
        <v>15.3</v>
      </c>
      <c r="AE10" s="179">
        <f>INDEX(Reporte!$D:$D,ROW(12:12)+24*(AE$1-1),1)</f>
        <v>15.1</v>
      </c>
      <c r="AF10" s="179">
        <f>INDEX(Reporte!$D:$D,ROW(12:12)+24*(AF$1-1),1)</f>
        <v>14.2</v>
      </c>
      <c r="AG10" s="179">
        <f>INDEX(Reporte!$D:$D,ROW(12:12)+24*(AG$1-1),1)</f>
        <v>14</v>
      </c>
      <c r="AH10" s="179">
        <f>INDEX(Reporte!$D:$D,ROW(12:12)+24*(AH$1-1),1)</f>
        <v>14.6</v>
      </c>
      <c r="AI10" s="179">
        <f>INDEX(Reporte!$D:$D,ROW(12:12)+24*(AI$1-1),1)</f>
        <v>15.3</v>
      </c>
      <c r="AJ10" s="180">
        <f>INDEX(Reporte!$D:$D,ROW(12:12)+24*(AJ$1-1),1)</f>
        <v>17</v>
      </c>
    </row>
    <row r="11" spans="1:36" x14ac:dyDescent="0.3">
      <c r="A11" s="173">
        <v>9</v>
      </c>
      <c r="B11" s="178">
        <f>INDEX(Reporte!$D:$D,ROW(13:13)+24*(B$1-1),1)</f>
        <v>13.7</v>
      </c>
      <c r="C11" s="179">
        <f>INDEX(Reporte!$D:$D,ROW(13:13)+24*(C$1-1),1)</f>
        <v>16.5</v>
      </c>
      <c r="D11" s="179">
        <f>INDEX(Reporte!$D:$D,ROW(13:13)+24*(D$1-1),1)</f>
        <v>16.100000000000001</v>
      </c>
      <c r="E11" s="179">
        <f>INDEX(Reporte!$D:$D,ROW(13:13)+24*(E$1-1),1)</f>
        <v>14.3</v>
      </c>
      <c r="F11" s="179">
        <f>INDEX(Reporte!$D:$D,ROW(13:13)+24*(F$1-1),1)</f>
        <v>17.2</v>
      </c>
      <c r="G11" s="179">
        <f>INDEX(Reporte!$D:$D,ROW(13:13)+24*(G$1-1),1)</f>
        <v>15.4</v>
      </c>
      <c r="H11" s="179">
        <f>INDEX(Reporte!$D:$D,ROW(13:13)+24*(H$1-1),1)</f>
        <v>15.3</v>
      </c>
      <c r="I11" s="179">
        <f>INDEX(Reporte!$D:$D,ROW(13:13)+24*(I$1-1),1)</f>
        <v>15.4</v>
      </c>
      <c r="J11" s="179">
        <f>INDEX(Reporte!$D:$D,ROW(13:13)+24*(J$1-1),1)</f>
        <v>16.899999999999999</v>
      </c>
      <c r="K11" s="180">
        <f>INDEX(Reporte!$D:$D,ROW(13:13)+24*(K$1-1),1)</f>
        <v>16.2</v>
      </c>
      <c r="L11" s="186"/>
      <c r="M11" s="173">
        <f t="shared" si="0"/>
        <v>9</v>
      </c>
      <c r="N11" s="178">
        <f>INDEX(Reporte!$D:$D,ROW(13:13)+24*(N$1-1),1)</f>
        <v>14.8</v>
      </c>
      <c r="O11" s="179">
        <f>INDEX(Reporte!$D:$D,ROW(13:13)+24*(O$1-1),1)</f>
        <v>14.6</v>
      </c>
      <c r="P11" s="179">
        <f>INDEX(Reporte!$D:$D,ROW(13:13)+24*(P$1-1),1)</f>
        <v>14.6</v>
      </c>
      <c r="Q11" s="179">
        <f>INDEX(Reporte!$D:$D,ROW(13:13)+24*(Q$1-1),1)</f>
        <v>14</v>
      </c>
      <c r="R11" s="179">
        <f>INDEX(Reporte!$D:$D,ROW(13:13)+24*(R$1-1),1)</f>
        <v>14.4</v>
      </c>
      <c r="S11" s="179">
        <f>INDEX(Reporte!$D:$D,ROW(13:13)+24*(S$1-1),1)</f>
        <v>15.9</v>
      </c>
      <c r="T11" s="179">
        <f>INDEX(Reporte!$D:$D,ROW(13:13)+24*(T$1-1),1)</f>
        <v>16.2</v>
      </c>
      <c r="U11" s="179">
        <f>INDEX(Reporte!$D:$D,ROW(13:13)+24*(U$1-1),1)</f>
        <v>14.7</v>
      </c>
      <c r="V11" s="179">
        <f>INDEX(Reporte!$D:$D,ROW(13:13)+24*(V$1-1),1)</f>
        <v>14.5</v>
      </c>
      <c r="W11" s="180">
        <f>INDEX(Reporte!$D:$D,ROW(13:13)+24*(W$1-1),1)</f>
        <v>15.5</v>
      </c>
      <c r="X11" s="187"/>
      <c r="Y11" s="173">
        <f t="shared" si="1"/>
        <v>9</v>
      </c>
      <c r="Z11" s="178">
        <f>INDEX(Reporte!$D:$D,ROW(13:13)+24*(Z$1-1),1)</f>
        <v>15.2</v>
      </c>
      <c r="AA11" s="179">
        <f>INDEX(Reporte!$D:$D,ROW(13:13)+24*(AA$1-1),1)</f>
        <v>14.9</v>
      </c>
      <c r="AB11" s="179">
        <f>INDEX(Reporte!$D:$D,ROW(13:13)+24*(AB$1-1),1)</f>
        <v>17.2</v>
      </c>
      <c r="AC11" s="179">
        <f>INDEX(Reporte!$D:$D,ROW(13:13)+24*(AC$1-1),1)</f>
        <v>14.4</v>
      </c>
      <c r="AD11" s="179">
        <f>INDEX(Reporte!$D:$D,ROW(13:13)+24*(AD$1-1),1)</f>
        <v>14.5</v>
      </c>
      <c r="AE11" s="179">
        <f>INDEX(Reporte!$D:$D,ROW(13:13)+24*(AE$1-1),1)</f>
        <v>14.4</v>
      </c>
      <c r="AF11" s="179">
        <f>INDEX(Reporte!$D:$D,ROW(13:13)+24*(AF$1-1),1)</f>
        <v>15.6</v>
      </c>
      <c r="AG11" s="179">
        <f>INDEX(Reporte!$D:$D,ROW(13:13)+24*(AG$1-1),1)</f>
        <v>14.2</v>
      </c>
      <c r="AH11" s="179">
        <f>INDEX(Reporte!$D:$D,ROW(13:13)+24*(AH$1-1),1)</f>
        <v>15.6</v>
      </c>
      <c r="AI11" s="179">
        <f>INDEX(Reporte!$D:$D,ROW(13:13)+24*(AI$1-1),1)</f>
        <v>13.5</v>
      </c>
      <c r="AJ11" s="180">
        <f>INDEX(Reporte!$D:$D,ROW(13:13)+24*(AJ$1-1),1)</f>
        <v>13.9</v>
      </c>
    </row>
    <row r="12" spans="1:36" x14ac:dyDescent="0.3">
      <c r="A12" s="173">
        <v>10</v>
      </c>
      <c r="B12" s="178">
        <f>INDEX(Reporte!$D:$D,ROW(14:14)+24*(B$1-1),1)</f>
        <v>14.7</v>
      </c>
      <c r="C12" s="179">
        <f>INDEX(Reporte!$D:$D,ROW(14:14)+24*(C$1-1),1)</f>
        <v>13.8</v>
      </c>
      <c r="D12" s="179">
        <f>INDEX(Reporte!$D:$D,ROW(14:14)+24*(D$1-1),1)</f>
        <v>14.9</v>
      </c>
      <c r="E12" s="179">
        <f>INDEX(Reporte!$D:$D,ROW(14:14)+24*(E$1-1),1)</f>
        <v>15.9</v>
      </c>
      <c r="F12" s="179">
        <f>INDEX(Reporte!$D:$D,ROW(14:14)+24*(F$1-1),1)</f>
        <v>13.7</v>
      </c>
      <c r="G12" s="179">
        <f>INDEX(Reporte!$D:$D,ROW(14:14)+24*(G$1-1),1)</f>
        <v>15.7</v>
      </c>
      <c r="H12" s="179">
        <f>INDEX(Reporte!$D:$D,ROW(14:14)+24*(H$1-1),1)</f>
        <v>14.7</v>
      </c>
      <c r="I12" s="179">
        <f>INDEX(Reporte!$D:$D,ROW(14:14)+24*(I$1-1),1)</f>
        <v>15.3</v>
      </c>
      <c r="J12" s="179">
        <f>INDEX(Reporte!$D:$D,ROW(14:14)+24*(J$1-1),1)</f>
        <v>15.7</v>
      </c>
      <c r="K12" s="180">
        <f>INDEX(Reporte!$D:$D,ROW(14:14)+24*(K$1-1),1)</f>
        <v>12.3</v>
      </c>
      <c r="L12" s="186"/>
      <c r="M12" s="173">
        <f t="shared" si="0"/>
        <v>10</v>
      </c>
      <c r="N12" s="178">
        <f>INDEX(Reporte!$D:$D,ROW(14:14)+24*(N$1-1),1)</f>
        <v>16</v>
      </c>
      <c r="O12" s="179">
        <f>INDEX(Reporte!$D:$D,ROW(14:14)+24*(O$1-1),1)</f>
        <v>14.6</v>
      </c>
      <c r="P12" s="179">
        <f>INDEX(Reporte!$D:$D,ROW(14:14)+24*(P$1-1),1)</f>
        <v>16</v>
      </c>
      <c r="Q12" s="179">
        <f>INDEX(Reporte!$D:$D,ROW(14:14)+24*(Q$1-1),1)</f>
        <v>14.8</v>
      </c>
      <c r="R12" s="179">
        <f>INDEX(Reporte!$D:$D,ROW(14:14)+24*(R$1-1),1)</f>
        <v>14.6</v>
      </c>
      <c r="S12" s="179">
        <f>INDEX(Reporte!$D:$D,ROW(14:14)+24*(S$1-1),1)</f>
        <v>14.8</v>
      </c>
      <c r="T12" s="179">
        <f>INDEX(Reporte!$D:$D,ROW(14:14)+24*(T$1-1),1)</f>
        <v>14.3</v>
      </c>
      <c r="U12" s="179">
        <f>INDEX(Reporte!$D:$D,ROW(14:14)+24*(U$1-1),1)</f>
        <v>15.2</v>
      </c>
      <c r="V12" s="179">
        <f>INDEX(Reporte!$D:$D,ROW(14:14)+24*(V$1-1),1)</f>
        <v>14</v>
      </c>
      <c r="W12" s="180">
        <f>INDEX(Reporte!$D:$D,ROW(14:14)+24*(W$1-1),1)</f>
        <v>16.100000000000001</v>
      </c>
      <c r="X12" s="187"/>
      <c r="Y12" s="173">
        <f t="shared" si="1"/>
        <v>10</v>
      </c>
      <c r="Z12" s="178">
        <f>INDEX(Reporte!$D:$D,ROW(14:14)+24*(Z$1-1),1)</f>
        <v>14.2</v>
      </c>
      <c r="AA12" s="179">
        <f>INDEX(Reporte!$D:$D,ROW(14:14)+24*(AA$1-1),1)</f>
        <v>15.6</v>
      </c>
      <c r="AB12" s="179">
        <f>INDEX(Reporte!$D:$D,ROW(14:14)+24*(AB$1-1),1)</f>
        <v>13.8</v>
      </c>
      <c r="AC12" s="179">
        <f>INDEX(Reporte!$D:$D,ROW(14:14)+24*(AC$1-1),1)</f>
        <v>15.4</v>
      </c>
      <c r="AD12" s="179">
        <f>INDEX(Reporte!$D:$D,ROW(14:14)+24*(AD$1-1),1)</f>
        <v>14.4</v>
      </c>
      <c r="AE12" s="179">
        <f>INDEX(Reporte!$D:$D,ROW(14:14)+24*(AE$1-1),1)</f>
        <v>14.8</v>
      </c>
      <c r="AF12" s="179">
        <f>INDEX(Reporte!$D:$D,ROW(14:14)+24*(AF$1-1),1)</f>
        <v>14.2</v>
      </c>
      <c r="AG12" s="179">
        <f>INDEX(Reporte!$D:$D,ROW(14:14)+24*(AG$1-1),1)</f>
        <v>14.2</v>
      </c>
      <c r="AH12" s="179">
        <f>INDEX(Reporte!$D:$D,ROW(14:14)+24*(AH$1-1),1)</f>
        <v>13.4</v>
      </c>
      <c r="AI12" s="179">
        <f>INDEX(Reporte!$D:$D,ROW(14:14)+24*(AI$1-1),1)</f>
        <v>12.7</v>
      </c>
      <c r="AJ12" s="180">
        <f>INDEX(Reporte!$D:$D,ROW(14:14)+24*(AJ$1-1),1)</f>
        <v>15.5</v>
      </c>
    </row>
    <row r="13" spans="1:36" x14ac:dyDescent="0.3">
      <c r="A13" s="173">
        <v>11</v>
      </c>
      <c r="B13" s="178">
        <f>INDEX(Reporte!$D:$D,ROW(15:15)+24*(B$1-1),1)</f>
        <v>14.3</v>
      </c>
      <c r="C13" s="179">
        <f>INDEX(Reporte!$D:$D,ROW(15:15)+24*(C$1-1),1)</f>
        <v>13.9</v>
      </c>
      <c r="D13" s="179">
        <f>INDEX(Reporte!$D:$D,ROW(15:15)+24*(D$1-1),1)</f>
        <v>17</v>
      </c>
      <c r="E13" s="179">
        <f>INDEX(Reporte!$D:$D,ROW(15:15)+24*(E$1-1),1)</f>
        <v>16</v>
      </c>
      <c r="F13" s="179">
        <f>INDEX(Reporte!$D:$D,ROW(15:15)+24*(F$1-1),1)</f>
        <v>15.9</v>
      </c>
      <c r="G13" s="179">
        <f>INDEX(Reporte!$D:$D,ROW(15:15)+24*(G$1-1),1)</f>
        <v>14.8</v>
      </c>
      <c r="H13" s="179">
        <f>INDEX(Reporte!$D:$D,ROW(15:15)+24*(H$1-1),1)</f>
        <v>14.6</v>
      </c>
      <c r="I13" s="179">
        <f>INDEX(Reporte!$D:$D,ROW(15:15)+24*(I$1-1),1)</f>
        <v>14.6</v>
      </c>
      <c r="J13" s="179">
        <f>INDEX(Reporte!$D:$D,ROW(15:15)+24*(J$1-1),1)</f>
        <v>14.8</v>
      </c>
      <c r="K13" s="180">
        <f>INDEX(Reporte!$D:$D,ROW(15:15)+24*(K$1-1),1)</f>
        <v>13.2</v>
      </c>
      <c r="L13" s="186"/>
      <c r="M13" s="173">
        <f t="shared" si="0"/>
        <v>11</v>
      </c>
      <c r="N13" s="178">
        <f>INDEX(Reporte!$D:$D,ROW(15:15)+24*(N$1-1),1)</f>
        <v>16.5</v>
      </c>
      <c r="O13" s="179">
        <f>INDEX(Reporte!$D:$D,ROW(15:15)+24*(O$1-1),1)</f>
        <v>14</v>
      </c>
      <c r="P13" s="179">
        <f>INDEX(Reporte!$D:$D,ROW(15:15)+24*(P$1-1),1)</f>
        <v>16.3</v>
      </c>
      <c r="Q13" s="179">
        <f>INDEX(Reporte!$D:$D,ROW(15:15)+24*(Q$1-1),1)</f>
        <v>13.1</v>
      </c>
      <c r="R13" s="179">
        <f>INDEX(Reporte!$D:$D,ROW(15:15)+24*(R$1-1),1)</f>
        <v>14.4</v>
      </c>
      <c r="S13" s="179">
        <f>INDEX(Reporte!$D:$D,ROW(15:15)+24*(S$1-1),1)</f>
        <v>14.2</v>
      </c>
      <c r="T13" s="179">
        <f>INDEX(Reporte!$D:$D,ROW(15:15)+24*(T$1-1),1)</f>
        <v>15.4</v>
      </c>
      <c r="U13" s="179">
        <f>INDEX(Reporte!$D:$D,ROW(15:15)+24*(U$1-1),1)</f>
        <v>13.8</v>
      </c>
      <c r="V13" s="179">
        <f>INDEX(Reporte!$D:$D,ROW(15:15)+24*(V$1-1),1)</f>
        <v>15.1</v>
      </c>
      <c r="W13" s="180">
        <f>INDEX(Reporte!$D:$D,ROW(15:15)+24*(W$1-1),1)</f>
        <v>14.6</v>
      </c>
      <c r="X13" s="187"/>
      <c r="Y13" s="173">
        <f t="shared" si="1"/>
        <v>11</v>
      </c>
      <c r="Z13" s="178">
        <f>INDEX(Reporte!$D:$D,ROW(15:15)+24*(Z$1-1),1)</f>
        <v>15.5</v>
      </c>
      <c r="AA13" s="179">
        <f>INDEX(Reporte!$D:$D,ROW(15:15)+24*(AA$1-1),1)</f>
        <v>14.5</v>
      </c>
      <c r="AB13" s="179">
        <f>INDEX(Reporte!$D:$D,ROW(15:15)+24*(AB$1-1),1)</f>
        <v>13.8</v>
      </c>
      <c r="AC13" s="179">
        <f>INDEX(Reporte!$D:$D,ROW(15:15)+24*(AC$1-1),1)</f>
        <v>14</v>
      </c>
      <c r="AD13" s="179">
        <f>INDEX(Reporte!$D:$D,ROW(15:15)+24*(AD$1-1),1)</f>
        <v>15.8</v>
      </c>
      <c r="AE13" s="179">
        <f>INDEX(Reporte!$D:$D,ROW(15:15)+24*(AE$1-1),1)</f>
        <v>14.4</v>
      </c>
      <c r="AF13" s="179">
        <f>INDEX(Reporte!$D:$D,ROW(15:15)+24*(AF$1-1),1)</f>
        <v>14.3</v>
      </c>
      <c r="AG13" s="179">
        <f>INDEX(Reporte!$D:$D,ROW(15:15)+24*(AG$1-1),1)</f>
        <v>13.6</v>
      </c>
      <c r="AH13" s="179">
        <f>INDEX(Reporte!$D:$D,ROW(15:15)+24*(AH$1-1),1)</f>
        <v>14.6</v>
      </c>
      <c r="AI13" s="179">
        <f>INDEX(Reporte!$D:$D,ROW(15:15)+24*(AI$1-1),1)</f>
        <v>12.6</v>
      </c>
      <c r="AJ13" s="180">
        <f>INDEX(Reporte!$D:$D,ROW(15:15)+24*(AJ$1-1),1)</f>
        <v>14.4</v>
      </c>
    </row>
    <row r="14" spans="1:36" x14ac:dyDescent="0.3">
      <c r="A14" s="173">
        <v>12</v>
      </c>
      <c r="B14" s="178">
        <f>INDEX(Reporte!$D:$D,ROW(16:16)+24*(B$1-1),1)</f>
        <v>14.2</v>
      </c>
      <c r="C14" s="179">
        <f>INDEX(Reporte!$D:$D,ROW(16:16)+24*(C$1-1),1)</f>
        <v>13.6</v>
      </c>
      <c r="D14" s="179">
        <f>INDEX(Reporte!$D:$D,ROW(16:16)+24*(D$1-1),1)</f>
        <v>13.9</v>
      </c>
      <c r="E14" s="179">
        <f>INDEX(Reporte!$D:$D,ROW(16:16)+24*(E$1-1),1)</f>
        <v>14.7</v>
      </c>
      <c r="F14" s="179">
        <f>INDEX(Reporte!$D:$D,ROW(16:16)+24*(F$1-1),1)</f>
        <v>14.3</v>
      </c>
      <c r="G14" s="179">
        <f>INDEX(Reporte!$D:$D,ROW(16:16)+24*(G$1-1),1)</f>
        <v>12.8</v>
      </c>
      <c r="H14" s="179">
        <f>INDEX(Reporte!$D:$D,ROW(16:16)+24*(H$1-1),1)</f>
        <v>14.1</v>
      </c>
      <c r="I14" s="179">
        <f>INDEX(Reporte!$D:$D,ROW(16:16)+24*(I$1-1),1)</f>
        <v>14.4</v>
      </c>
      <c r="J14" s="179">
        <f>INDEX(Reporte!$D:$D,ROW(16:16)+24*(J$1-1),1)</f>
        <v>15.6</v>
      </c>
      <c r="K14" s="180">
        <f>INDEX(Reporte!$D:$D,ROW(16:16)+24*(K$1-1),1)</f>
        <v>15.3</v>
      </c>
      <c r="L14" s="186"/>
      <c r="M14" s="173">
        <f t="shared" si="0"/>
        <v>12</v>
      </c>
      <c r="N14" s="178">
        <f>INDEX(Reporte!$D:$D,ROW(16:16)+24*(N$1-1),1)</f>
        <v>15.6</v>
      </c>
      <c r="O14" s="179">
        <f>INDEX(Reporte!$D:$D,ROW(16:16)+24*(O$1-1),1)</f>
        <v>14.7</v>
      </c>
      <c r="P14" s="179">
        <f>INDEX(Reporte!$D:$D,ROW(16:16)+24*(P$1-1),1)</f>
        <v>15.9</v>
      </c>
      <c r="Q14" s="179">
        <f>INDEX(Reporte!$D:$D,ROW(16:16)+24*(Q$1-1),1)</f>
        <v>14.4</v>
      </c>
      <c r="R14" s="179">
        <f>INDEX(Reporte!$D:$D,ROW(16:16)+24*(R$1-1),1)</f>
        <v>11.9</v>
      </c>
      <c r="S14" s="179">
        <f>INDEX(Reporte!$D:$D,ROW(16:16)+24*(S$1-1),1)</f>
        <v>14.3</v>
      </c>
      <c r="T14" s="179">
        <f>INDEX(Reporte!$D:$D,ROW(16:16)+24*(T$1-1),1)</f>
        <v>13.4</v>
      </c>
      <c r="U14" s="179">
        <f>INDEX(Reporte!$D:$D,ROW(16:16)+24*(U$1-1),1)</f>
        <v>16.8</v>
      </c>
      <c r="V14" s="179">
        <f>INDEX(Reporte!$D:$D,ROW(16:16)+24*(V$1-1),1)</f>
        <v>16.600000000000001</v>
      </c>
      <c r="W14" s="180">
        <f>INDEX(Reporte!$D:$D,ROW(16:16)+24*(W$1-1),1)</f>
        <v>14.5</v>
      </c>
      <c r="X14" s="187"/>
      <c r="Y14" s="173">
        <f t="shared" si="1"/>
        <v>12</v>
      </c>
      <c r="Z14" s="178">
        <f>INDEX(Reporte!$D:$D,ROW(16:16)+24*(Z$1-1),1)</f>
        <v>15.1</v>
      </c>
      <c r="AA14" s="179">
        <f>INDEX(Reporte!$D:$D,ROW(16:16)+24*(AA$1-1),1)</f>
        <v>16.3</v>
      </c>
      <c r="AB14" s="179">
        <f>INDEX(Reporte!$D:$D,ROW(16:16)+24*(AB$1-1),1)</f>
        <v>16.100000000000001</v>
      </c>
      <c r="AC14" s="179">
        <f>INDEX(Reporte!$D:$D,ROW(16:16)+24*(AC$1-1),1)</f>
        <v>15.2</v>
      </c>
      <c r="AD14" s="179">
        <f>INDEX(Reporte!$D:$D,ROW(16:16)+24*(AD$1-1),1)</f>
        <v>13.4</v>
      </c>
      <c r="AE14" s="179">
        <f>INDEX(Reporte!$D:$D,ROW(16:16)+24*(AE$1-1),1)</f>
        <v>16.600000000000001</v>
      </c>
      <c r="AF14" s="179">
        <f>INDEX(Reporte!$D:$D,ROW(16:16)+24*(AF$1-1),1)</f>
        <v>16.600000000000001</v>
      </c>
      <c r="AG14" s="179">
        <f>INDEX(Reporte!$D:$D,ROW(16:16)+24*(AG$1-1),1)</f>
        <v>14</v>
      </c>
      <c r="AH14" s="179">
        <f>INDEX(Reporte!$D:$D,ROW(16:16)+24*(AH$1-1),1)</f>
        <v>15.4</v>
      </c>
      <c r="AI14" s="179">
        <f>INDEX(Reporte!$D:$D,ROW(16:16)+24*(AI$1-1),1)</f>
        <v>13</v>
      </c>
      <c r="AJ14" s="180">
        <f>INDEX(Reporte!$D:$D,ROW(16:16)+24*(AJ$1-1),1)</f>
        <v>13.8</v>
      </c>
    </row>
    <row r="15" spans="1:36" x14ac:dyDescent="0.3">
      <c r="A15" s="173">
        <v>13</v>
      </c>
      <c r="B15" s="178">
        <f>INDEX(Reporte!$D:$D,ROW(17:17)+24*(B$1-1),1)</f>
        <v>15.3</v>
      </c>
      <c r="C15" s="179">
        <f>INDEX(Reporte!$D:$D,ROW(17:17)+24*(C$1-1),1)</f>
        <v>13.9</v>
      </c>
      <c r="D15" s="179">
        <f>INDEX(Reporte!$D:$D,ROW(17:17)+24*(D$1-1),1)</f>
        <v>13.8</v>
      </c>
      <c r="E15" s="179">
        <f>INDEX(Reporte!$D:$D,ROW(17:17)+24*(E$1-1),1)</f>
        <v>13.6</v>
      </c>
      <c r="F15" s="179">
        <f>INDEX(Reporte!$D:$D,ROW(17:17)+24*(F$1-1),1)</f>
        <v>15.9</v>
      </c>
      <c r="G15" s="179">
        <f>INDEX(Reporte!$D:$D,ROW(17:17)+24*(G$1-1),1)</f>
        <v>16.600000000000001</v>
      </c>
      <c r="H15" s="179">
        <f>INDEX(Reporte!$D:$D,ROW(17:17)+24*(H$1-1),1)</f>
        <v>15.8</v>
      </c>
      <c r="I15" s="179">
        <f>INDEX(Reporte!$D:$D,ROW(17:17)+24*(I$1-1),1)</f>
        <v>15.5</v>
      </c>
      <c r="J15" s="179">
        <f>INDEX(Reporte!$D:$D,ROW(17:17)+24*(J$1-1),1)</f>
        <v>13.9</v>
      </c>
      <c r="K15" s="180">
        <f>INDEX(Reporte!$D:$D,ROW(17:17)+24*(K$1-1),1)</f>
        <v>16</v>
      </c>
      <c r="L15" s="186"/>
      <c r="M15" s="173">
        <f t="shared" si="0"/>
        <v>13</v>
      </c>
      <c r="N15" s="178">
        <f>INDEX(Reporte!$D:$D,ROW(17:17)+24*(N$1-1),1)</f>
        <v>16.100000000000001</v>
      </c>
      <c r="O15" s="179">
        <f>INDEX(Reporte!$D:$D,ROW(17:17)+24*(O$1-1),1)</f>
        <v>12.9</v>
      </c>
      <c r="P15" s="179">
        <f>INDEX(Reporte!$D:$D,ROW(17:17)+24*(P$1-1),1)</f>
        <v>14.3</v>
      </c>
      <c r="Q15" s="179">
        <f>INDEX(Reporte!$D:$D,ROW(17:17)+24*(Q$1-1),1)</f>
        <v>13.8</v>
      </c>
      <c r="R15" s="179">
        <f>INDEX(Reporte!$D:$D,ROW(17:17)+24*(R$1-1),1)</f>
        <v>15.6</v>
      </c>
      <c r="S15" s="179">
        <f>INDEX(Reporte!$D:$D,ROW(17:17)+24*(S$1-1),1)</f>
        <v>16.2</v>
      </c>
      <c r="T15" s="179">
        <f>INDEX(Reporte!$D:$D,ROW(17:17)+24*(T$1-1),1)</f>
        <v>14.5</v>
      </c>
      <c r="U15" s="179">
        <f>INDEX(Reporte!$D:$D,ROW(17:17)+24*(U$1-1),1)</f>
        <v>15.8</v>
      </c>
      <c r="V15" s="179">
        <f>INDEX(Reporte!$D:$D,ROW(17:17)+24*(V$1-1),1)</f>
        <v>14.1</v>
      </c>
      <c r="W15" s="180">
        <f>INDEX(Reporte!$D:$D,ROW(17:17)+24*(W$1-1),1)</f>
        <v>14.6</v>
      </c>
      <c r="X15" s="187"/>
      <c r="Y15" s="173">
        <f t="shared" si="1"/>
        <v>13</v>
      </c>
      <c r="Z15" s="178">
        <f>INDEX(Reporte!$D:$D,ROW(17:17)+24*(Z$1-1),1)</f>
        <v>13.9</v>
      </c>
      <c r="AA15" s="179">
        <f>INDEX(Reporte!$D:$D,ROW(17:17)+24*(AA$1-1),1)</f>
        <v>15</v>
      </c>
      <c r="AB15" s="179">
        <f>INDEX(Reporte!$D:$D,ROW(17:17)+24*(AB$1-1),1)</f>
        <v>14.1</v>
      </c>
      <c r="AC15" s="179">
        <f>INDEX(Reporte!$D:$D,ROW(17:17)+24*(AC$1-1),1)</f>
        <v>14.1</v>
      </c>
      <c r="AD15" s="179">
        <f>INDEX(Reporte!$D:$D,ROW(17:17)+24*(AD$1-1),1)</f>
        <v>14.2</v>
      </c>
      <c r="AE15" s="179">
        <f>INDEX(Reporte!$D:$D,ROW(17:17)+24*(AE$1-1),1)</f>
        <v>12.5</v>
      </c>
      <c r="AF15" s="179">
        <f>INDEX(Reporte!$D:$D,ROW(17:17)+24*(AF$1-1),1)</f>
        <v>15.6</v>
      </c>
      <c r="AG15" s="179">
        <f>INDEX(Reporte!$D:$D,ROW(17:17)+24*(AG$1-1),1)</f>
        <v>13.2</v>
      </c>
      <c r="AH15" s="179">
        <f>INDEX(Reporte!$D:$D,ROW(17:17)+24*(AH$1-1),1)</f>
        <v>15.9</v>
      </c>
      <c r="AI15" s="179">
        <f>INDEX(Reporte!$D:$D,ROW(17:17)+24*(AI$1-1),1)</f>
        <v>13.4</v>
      </c>
      <c r="AJ15" s="180">
        <f>INDEX(Reporte!$D:$D,ROW(17:17)+24*(AJ$1-1),1)</f>
        <v>15.3</v>
      </c>
    </row>
    <row r="16" spans="1:36" x14ac:dyDescent="0.3">
      <c r="A16" s="173">
        <v>14</v>
      </c>
      <c r="B16" s="178">
        <f>INDEX(Reporte!$D:$D,ROW(18:18)+24*(B$1-1),1)</f>
        <v>16.399999999999999</v>
      </c>
      <c r="C16" s="179">
        <f>INDEX(Reporte!$D:$D,ROW(18:18)+24*(C$1-1),1)</f>
        <v>14</v>
      </c>
      <c r="D16" s="179">
        <f>INDEX(Reporte!$D:$D,ROW(18:18)+24*(D$1-1),1)</f>
        <v>15.1</v>
      </c>
      <c r="E16" s="179">
        <f>INDEX(Reporte!$D:$D,ROW(18:18)+24*(E$1-1),1)</f>
        <v>16</v>
      </c>
      <c r="F16" s="179">
        <f>INDEX(Reporte!$D:$D,ROW(18:18)+24*(F$1-1),1)</f>
        <v>14.1</v>
      </c>
      <c r="G16" s="179">
        <f>INDEX(Reporte!$D:$D,ROW(18:18)+24*(G$1-1),1)</f>
        <v>14.8</v>
      </c>
      <c r="H16" s="179">
        <f>INDEX(Reporte!$D:$D,ROW(18:18)+24*(H$1-1),1)</f>
        <v>13.5</v>
      </c>
      <c r="I16" s="179">
        <f>INDEX(Reporte!$D:$D,ROW(18:18)+24*(I$1-1),1)</f>
        <v>15.5</v>
      </c>
      <c r="J16" s="179">
        <f>INDEX(Reporte!$D:$D,ROW(18:18)+24*(J$1-1),1)</f>
        <v>13.7</v>
      </c>
      <c r="K16" s="180">
        <f>INDEX(Reporte!$D:$D,ROW(18:18)+24*(K$1-1),1)</f>
        <v>14.5</v>
      </c>
      <c r="L16" s="186"/>
      <c r="M16" s="173">
        <f t="shared" si="0"/>
        <v>14</v>
      </c>
      <c r="N16" s="178">
        <f>INDEX(Reporte!$D:$D,ROW(18:18)+24*(N$1-1),1)</f>
        <v>13.6</v>
      </c>
      <c r="O16" s="179">
        <f>INDEX(Reporte!$D:$D,ROW(18:18)+24*(O$1-1),1)</f>
        <v>14.6</v>
      </c>
      <c r="P16" s="179">
        <f>INDEX(Reporte!$D:$D,ROW(18:18)+24*(P$1-1),1)</f>
        <v>14.7</v>
      </c>
      <c r="Q16" s="179">
        <f>INDEX(Reporte!$D:$D,ROW(18:18)+24*(Q$1-1),1)</f>
        <v>13.7</v>
      </c>
      <c r="R16" s="179">
        <f>INDEX(Reporte!$D:$D,ROW(18:18)+24*(R$1-1),1)</f>
        <v>14.2</v>
      </c>
      <c r="S16" s="179">
        <f>INDEX(Reporte!$D:$D,ROW(18:18)+24*(S$1-1),1)</f>
        <v>14</v>
      </c>
      <c r="T16" s="179">
        <f>INDEX(Reporte!$D:$D,ROW(18:18)+24*(T$1-1),1)</f>
        <v>14.9</v>
      </c>
      <c r="U16" s="179">
        <f>INDEX(Reporte!$D:$D,ROW(18:18)+24*(U$1-1),1)</f>
        <v>15.4</v>
      </c>
      <c r="V16" s="179">
        <f>INDEX(Reporte!$D:$D,ROW(18:18)+24*(V$1-1),1)</f>
        <v>12.9</v>
      </c>
      <c r="W16" s="180">
        <f>INDEX(Reporte!$D:$D,ROW(18:18)+24*(W$1-1),1)</f>
        <v>13.4</v>
      </c>
      <c r="X16" s="187"/>
      <c r="Y16" s="173">
        <f t="shared" si="1"/>
        <v>14</v>
      </c>
      <c r="Z16" s="178">
        <f>INDEX(Reporte!$D:$D,ROW(18:18)+24*(Z$1-1),1)</f>
        <v>14.9</v>
      </c>
      <c r="AA16" s="179">
        <f>INDEX(Reporte!$D:$D,ROW(18:18)+24*(AA$1-1),1)</f>
        <v>15.9</v>
      </c>
      <c r="AB16" s="179">
        <f>INDEX(Reporte!$D:$D,ROW(18:18)+24*(AB$1-1),1)</f>
        <v>14.5</v>
      </c>
      <c r="AC16" s="179">
        <f>INDEX(Reporte!$D:$D,ROW(18:18)+24*(AC$1-1),1)</f>
        <v>14.4</v>
      </c>
      <c r="AD16" s="179">
        <f>INDEX(Reporte!$D:$D,ROW(18:18)+24*(AD$1-1),1)</f>
        <v>16</v>
      </c>
      <c r="AE16" s="179">
        <f>INDEX(Reporte!$D:$D,ROW(18:18)+24*(AE$1-1),1)</f>
        <v>13.1</v>
      </c>
      <c r="AF16" s="179">
        <f>INDEX(Reporte!$D:$D,ROW(18:18)+24*(AF$1-1),1)</f>
        <v>14.7</v>
      </c>
      <c r="AG16" s="179">
        <f>INDEX(Reporte!$D:$D,ROW(18:18)+24*(AG$1-1),1)</f>
        <v>15.6</v>
      </c>
      <c r="AH16" s="179">
        <f>INDEX(Reporte!$D:$D,ROW(18:18)+24*(AH$1-1),1)</f>
        <v>15.5</v>
      </c>
      <c r="AI16" s="179">
        <f>INDEX(Reporte!$D:$D,ROW(18:18)+24*(AI$1-1),1)</f>
        <v>15.8</v>
      </c>
      <c r="AJ16" s="180">
        <f>INDEX(Reporte!$D:$D,ROW(18:18)+24*(AJ$1-1),1)</f>
        <v>15.7</v>
      </c>
    </row>
    <row r="17" spans="1:36" x14ac:dyDescent="0.3">
      <c r="A17" s="173">
        <v>15</v>
      </c>
      <c r="B17" s="178">
        <f>INDEX(Reporte!$D:$D,ROW(19:19)+24*(B$1-1),1)</f>
        <v>15.7</v>
      </c>
      <c r="C17" s="179">
        <f>INDEX(Reporte!$D:$D,ROW(19:19)+24*(C$1-1),1)</f>
        <v>16.899999999999999</v>
      </c>
      <c r="D17" s="179">
        <f>INDEX(Reporte!$D:$D,ROW(19:19)+24*(D$1-1),1)</f>
        <v>14.7</v>
      </c>
      <c r="E17" s="179">
        <f>INDEX(Reporte!$D:$D,ROW(19:19)+24*(E$1-1),1)</f>
        <v>17.3</v>
      </c>
      <c r="F17" s="179">
        <f>INDEX(Reporte!$D:$D,ROW(19:19)+24*(F$1-1),1)</f>
        <v>13.2</v>
      </c>
      <c r="G17" s="179">
        <f>INDEX(Reporte!$D:$D,ROW(19:19)+24*(G$1-1),1)</f>
        <v>14.7</v>
      </c>
      <c r="H17" s="179">
        <f>INDEX(Reporte!$D:$D,ROW(19:19)+24*(H$1-1),1)</f>
        <v>12.1</v>
      </c>
      <c r="I17" s="179">
        <f>INDEX(Reporte!$D:$D,ROW(19:19)+24*(I$1-1),1)</f>
        <v>13.7</v>
      </c>
      <c r="J17" s="179">
        <f>INDEX(Reporte!$D:$D,ROW(19:19)+24*(J$1-1),1)</f>
        <v>14.4</v>
      </c>
      <c r="K17" s="180">
        <f>INDEX(Reporte!$D:$D,ROW(19:19)+24*(K$1-1),1)</f>
        <v>14.6</v>
      </c>
      <c r="L17" s="186"/>
      <c r="M17" s="173">
        <f t="shared" si="0"/>
        <v>15</v>
      </c>
      <c r="N17" s="178">
        <f>INDEX(Reporte!$D:$D,ROW(19:19)+24*(N$1-1),1)</f>
        <v>14.7</v>
      </c>
      <c r="O17" s="179">
        <f>INDEX(Reporte!$D:$D,ROW(19:19)+24*(O$1-1),1)</f>
        <v>14.5</v>
      </c>
      <c r="P17" s="179">
        <f>INDEX(Reporte!$D:$D,ROW(19:19)+24*(P$1-1),1)</f>
        <v>15.9</v>
      </c>
      <c r="Q17" s="179">
        <f>INDEX(Reporte!$D:$D,ROW(19:19)+24*(Q$1-1),1)</f>
        <v>15.7</v>
      </c>
      <c r="R17" s="179">
        <f>INDEX(Reporte!$D:$D,ROW(19:19)+24*(R$1-1),1)</f>
        <v>14.5</v>
      </c>
      <c r="S17" s="179">
        <f>INDEX(Reporte!$D:$D,ROW(19:19)+24*(S$1-1),1)</f>
        <v>12.9</v>
      </c>
      <c r="T17" s="179">
        <f>INDEX(Reporte!$D:$D,ROW(19:19)+24*(T$1-1),1)</f>
        <v>16.3</v>
      </c>
      <c r="U17" s="179">
        <f>INDEX(Reporte!$D:$D,ROW(19:19)+24*(U$1-1),1)</f>
        <v>13.5</v>
      </c>
      <c r="V17" s="179">
        <f>INDEX(Reporte!$D:$D,ROW(19:19)+24*(V$1-1),1)</f>
        <v>13.3</v>
      </c>
      <c r="W17" s="180">
        <f>INDEX(Reporte!$D:$D,ROW(19:19)+24*(W$1-1),1)</f>
        <v>13.6</v>
      </c>
      <c r="X17" s="187"/>
      <c r="Y17" s="173">
        <f t="shared" si="1"/>
        <v>15</v>
      </c>
      <c r="Z17" s="178">
        <f>INDEX(Reporte!$D:$D,ROW(19:19)+24*(Z$1-1),1)</f>
        <v>14.4</v>
      </c>
      <c r="AA17" s="179">
        <f>INDEX(Reporte!$D:$D,ROW(19:19)+24*(AA$1-1),1)</f>
        <v>15.1</v>
      </c>
      <c r="AB17" s="179">
        <f>INDEX(Reporte!$D:$D,ROW(19:19)+24*(AB$1-1),1)</f>
        <v>13.2</v>
      </c>
      <c r="AC17" s="179">
        <f>INDEX(Reporte!$D:$D,ROW(19:19)+24*(AC$1-1),1)</f>
        <v>14.3</v>
      </c>
      <c r="AD17" s="179">
        <f>INDEX(Reporte!$D:$D,ROW(19:19)+24*(AD$1-1),1)</f>
        <v>14.7</v>
      </c>
      <c r="AE17" s="179">
        <f>INDEX(Reporte!$D:$D,ROW(19:19)+24*(AE$1-1),1)</f>
        <v>12.7</v>
      </c>
      <c r="AF17" s="179">
        <f>INDEX(Reporte!$D:$D,ROW(19:19)+24*(AF$1-1),1)</f>
        <v>15.9</v>
      </c>
      <c r="AG17" s="179">
        <f>INDEX(Reporte!$D:$D,ROW(19:19)+24*(AG$1-1),1)</f>
        <v>14.4</v>
      </c>
      <c r="AH17" s="179">
        <f>INDEX(Reporte!$D:$D,ROW(19:19)+24*(AH$1-1),1)</f>
        <v>17</v>
      </c>
      <c r="AI17" s="179">
        <f>INDEX(Reporte!$D:$D,ROW(19:19)+24*(AI$1-1),1)</f>
        <v>13.9</v>
      </c>
      <c r="AJ17" s="180">
        <f>INDEX(Reporte!$D:$D,ROW(19:19)+24*(AJ$1-1),1)</f>
        <v>15.9</v>
      </c>
    </row>
    <row r="18" spans="1:36" x14ac:dyDescent="0.3">
      <c r="A18" s="173">
        <v>16</v>
      </c>
      <c r="B18" s="178">
        <f>INDEX(Reporte!$D:$D,ROW(20:20)+24*(B$1-1),1)</f>
        <v>15.7</v>
      </c>
      <c r="C18" s="179">
        <f>INDEX(Reporte!$D:$D,ROW(20:20)+24*(C$1-1),1)</f>
        <v>14.9</v>
      </c>
      <c r="D18" s="179">
        <f>INDEX(Reporte!$D:$D,ROW(20:20)+24*(D$1-1),1)</f>
        <v>15.9</v>
      </c>
      <c r="E18" s="179">
        <f>INDEX(Reporte!$D:$D,ROW(20:20)+24*(E$1-1),1)</f>
        <v>13</v>
      </c>
      <c r="F18" s="179">
        <f>INDEX(Reporte!$D:$D,ROW(20:20)+24*(F$1-1),1)</f>
        <v>15.8</v>
      </c>
      <c r="G18" s="179">
        <f>INDEX(Reporte!$D:$D,ROW(20:20)+24*(G$1-1),1)</f>
        <v>13.9</v>
      </c>
      <c r="H18" s="179">
        <f>INDEX(Reporte!$D:$D,ROW(20:20)+24*(H$1-1),1)</f>
        <v>13.9</v>
      </c>
      <c r="I18" s="179">
        <f>INDEX(Reporte!$D:$D,ROW(20:20)+24*(I$1-1),1)</f>
        <v>13.8</v>
      </c>
      <c r="J18" s="179">
        <f>INDEX(Reporte!$D:$D,ROW(20:20)+24*(J$1-1),1)</f>
        <v>17.399999999999999</v>
      </c>
      <c r="K18" s="180">
        <f>INDEX(Reporte!$D:$D,ROW(20:20)+24*(K$1-1),1)</f>
        <v>16.7</v>
      </c>
      <c r="L18" s="186"/>
      <c r="M18" s="173">
        <f t="shared" si="0"/>
        <v>16</v>
      </c>
      <c r="N18" s="178">
        <f>INDEX(Reporte!$D:$D,ROW(20:20)+24*(N$1-1),1)</f>
        <v>16.100000000000001</v>
      </c>
      <c r="O18" s="179">
        <f>INDEX(Reporte!$D:$D,ROW(20:20)+24*(O$1-1),1)</f>
        <v>12.8</v>
      </c>
      <c r="P18" s="179">
        <f>INDEX(Reporte!$D:$D,ROW(20:20)+24*(P$1-1),1)</f>
        <v>15.8</v>
      </c>
      <c r="Q18" s="179">
        <f>INDEX(Reporte!$D:$D,ROW(20:20)+24*(Q$1-1),1)</f>
        <v>12.7</v>
      </c>
      <c r="R18" s="179">
        <f>INDEX(Reporte!$D:$D,ROW(20:20)+24*(R$1-1),1)</f>
        <v>13.3</v>
      </c>
      <c r="S18" s="179">
        <f>INDEX(Reporte!$D:$D,ROW(20:20)+24*(S$1-1),1)</f>
        <v>14.6</v>
      </c>
      <c r="T18" s="179">
        <f>INDEX(Reporte!$D:$D,ROW(20:20)+24*(T$1-1),1)</f>
        <v>13.8</v>
      </c>
      <c r="U18" s="179">
        <f>INDEX(Reporte!$D:$D,ROW(20:20)+24*(U$1-1),1)</f>
        <v>13.9</v>
      </c>
      <c r="V18" s="179">
        <f>INDEX(Reporte!$D:$D,ROW(20:20)+24*(V$1-1),1)</f>
        <v>14.6</v>
      </c>
      <c r="W18" s="180">
        <f>INDEX(Reporte!$D:$D,ROW(20:20)+24*(W$1-1),1)</f>
        <v>16.5</v>
      </c>
      <c r="X18" s="187"/>
      <c r="Y18" s="173">
        <f t="shared" si="1"/>
        <v>16</v>
      </c>
      <c r="Z18" s="178">
        <f>INDEX(Reporte!$D:$D,ROW(20:20)+24*(Z$1-1),1)</f>
        <v>12.3</v>
      </c>
      <c r="AA18" s="179">
        <f>INDEX(Reporte!$D:$D,ROW(20:20)+24*(AA$1-1),1)</f>
        <v>15.6</v>
      </c>
      <c r="AB18" s="179">
        <f>INDEX(Reporte!$D:$D,ROW(20:20)+24*(AB$1-1),1)</f>
        <v>14.5</v>
      </c>
      <c r="AC18" s="179">
        <f>INDEX(Reporte!$D:$D,ROW(20:20)+24*(AC$1-1),1)</f>
        <v>15.5</v>
      </c>
      <c r="AD18" s="179">
        <f>INDEX(Reporte!$D:$D,ROW(20:20)+24*(AD$1-1),1)</f>
        <v>15.6</v>
      </c>
      <c r="AE18" s="179">
        <f>INDEX(Reporte!$D:$D,ROW(20:20)+24*(AE$1-1),1)</f>
        <v>16.5</v>
      </c>
      <c r="AF18" s="179">
        <f>INDEX(Reporte!$D:$D,ROW(20:20)+24*(AF$1-1),1)</f>
        <v>13.1</v>
      </c>
      <c r="AG18" s="179">
        <f>INDEX(Reporte!$D:$D,ROW(20:20)+24*(AG$1-1),1)</f>
        <v>13.3</v>
      </c>
      <c r="AH18" s="179">
        <f>INDEX(Reporte!$D:$D,ROW(20:20)+24*(AH$1-1),1)</f>
        <v>18.399999999999999</v>
      </c>
      <c r="AI18" s="179">
        <f>INDEX(Reporte!$D:$D,ROW(20:20)+24*(AI$1-1),1)</f>
        <v>14.8</v>
      </c>
      <c r="AJ18" s="180">
        <f>INDEX(Reporte!$D:$D,ROW(20:20)+24*(AJ$1-1),1)</f>
        <v>16.600000000000001</v>
      </c>
    </row>
    <row r="19" spans="1:36" x14ac:dyDescent="0.3">
      <c r="A19" s="173">
        <v>17</v>
      </c>
      <c r="B19" s="178">
        <f>INDEX(Reporte!$D:$D,ROW(21:21)+24*(B$1-1),1)</f>
        <v>16.3</v>
      </c>
      <c r="C19" s="179">
        <f>INDEX(Reporte!$D:$D,ROW(21:21)+24*(C$1-1),1)</f>
        <v>13.1</v>
      </c>
      <c r="D19" s="179">
        <f>INDEX(Reporte!$D:$D,ROW(21:21)+24*(D$1-1),1)</f>
        <v>15.4</v>
      </c>
      <c r="E19" s="179">
        <f>INDEX(Reporte!$D:$D,ROW(21:21)+24*(E$1-1),1)</f>
        <v>14.2</v>
      </c>
      <c r="F19" s="179">
        <f>INDEX(Reporte!$D:$D,ROW(21:21)+24*(F$1-1),1)</f>
        <v>15.3</v>
      </c>
      <c r="G19" s="179">
        <f>INDEX(Reporte!$D:$D,ROW(21:21)+24*(G$1-1),1)</f>
        <v>14.3</v>
      </c>
      <c r="H19" s="179">
        <f>INDEX(Reporte!$D:$D,ROW(21:21)+24*(H$1-1),1)</f>
        <v>14.2</v>
      </c>
      <c r="I19" s="179">
        <f>INDEX(Reporte!$D:$D,ROW(21:21)+24*(I$1-1),1)</f>
        <v>16</v>
      </c>
      <c r="J19" s="179">
        <f>INDEX(Reporte!$D:$D,ROW(21:21)+24*(J$1-1),1)</f>
        <v>14.5</v>
      </c>
      <c r="K19" s="180">
        <f>INDEX(Reporte!$D:$D,ROW(21:21)+24*(K$1-1),1)</f>
        <v>16.8</v>
      </c>
      <c r="L19" s="186"/>
      <c r="M19" s="173">
        <f t="shared" si="0"/>
        <v>17</v>
      </c>
      <c r="N19" s="178">
        <f>INDEX(Reporte!$D:$D,ROW(21:21)+24*(N$1-1),1)</f>
        <v>15.4</v>
      </c>
      <c r="O19" s="179">
        <f>INDEX(Reporte!$D:$D,ROW(21:21)+24*(O$1-1),1)</f>
        <v>14.4</v>
      </c>
      <c r="P19" s="179">
        <f>INDEX(Reporte!$D:$D,ROW(21:21)+24*(P$1-1),1)</f>
        <v>14.9</v>
      </c>
      <c r="Q19" s="179">
        <f>INDEX(Reporte!$D:$D,ROW(21:21)+24*(Q$1-1),1)</f>
        <v>14.9</v>
      </c>
      <c r="R19" s="179">
        <f>INDEX(Reporte!$D:$D,ROW(21:21)+24*(R$1-1),1)</f>
        <v>13.4</v>
      </c>
      <c r="S19" s="179">
        <f>INDEX(Reporte!$D:$D,ROW(21:21)+24*(S$1-1),1)</f>
        <v>14.7</v>
      </c>
      <c r="T19" s="179">
        <f>INDEX(Reporte!$D:$D,ROW(21:21)+24*(T$1-1),1)</f>
        <v>14.3</v>
      </c>
      <c r="U19" s="179">
        <f>INDEX(Reporte!$D:$D,ROW(21:21)+24*(U$1-1),1)</f>
        <v>13.6</v>
      </c>
      <c r="V19" s="179">
        <f>INDEX(Reporte!$D:$D,ROW(21:21)+24*(V$1-1),1)</f>
        <v>13.2</v>
      </c>
      <c r="W19" s="180">
        <f>INDEX(Reporte!$D:$D,ROW(21:21)+24*(W$1-1),1)</f>
        <v>16.100000000000001</v>
      </c>
      <c r="X19" s="187"/>
      <c r="Y19" s="173">
        <f t="shared" si="1"/>
        <v>17</v>
      </c>
      <c r="Z19" s="178">
        <f>INDEX(Reporte!$D:$D,ROW(21:21)+24*(Z$1-1),1)</f>
        <v>13.9</v>
      </c>
      <c r="AA19" s="179">
        <f>INDEX(Reporte!$D:$D,ROW(21:21)+24*(AA$1-1),1)</f>
        <v>15.1</v>
      </c>
      <c r="AB19" s="179">
        <f>INDEX(Reporte!$D:$D,ROW(21:21)+24*(AB$1-1),1)</f>
        <v>14.9</v>
      </c>
      <c r="AC19" s="179">
        <f>INDEX(Reporte!$D:$D,ROW(21:21)+24*(AC$1-1),1)</f>
        <v>15</v>
      </c>
      <c r="AD19" s="179">
        <f>INDEX(Reporte!$D:$D,ROW(21:21)+24*(AD$1-1),1)</f>
        <v>15.2</v>
      </c>
      <c r="AE19" s="179">
        <f>INDEX(Reporte!$D:$D,ROW(21:21)+24*(AE$1-1),1)</f>
        <v>15.3</v>
      </c>
      <c r="AF19" s="179">
        <f>INDEX(Reporte!$D:$D,ROW(21:21)+24*(AF$1-1),1)</f>
        <v>13.5</v>
      </c>
      <c r="AG19" s="179">
        <f>INDEX(Reporte!$D:$D,ROW(21:21)+24*(AG$1-1),1)</f>
        <v>15.4</v>
      </c>
      <c r="AH19" s="179">
        <f>INDEX(Reporte!$D:$D,ROW(21:21)+24*(AH$1-1),1)</f>
        <v>14.4</v>
      </c>
      <c r="AI19" s="179">
        <f>INDEX(Reporte!$D:$D,ROW(21:21)+24*(AI$1-1),1)</f>
        <v>15.7</v>
      </c>
      <c r="AJ19" s="180">
        <f>INDEX(Reporte!$D:$D,ROW(21:21)+24*(AJ$1-1),1)</f>
        <v>16</v>
      </c>
    </row>
    <row r="20" spans="1:36" x14ac:dyDescent="0.3">
      <c r="A20" s="173">
        <v>18</v>
      </c>
      <c r="B20" s="178">
        <f>INDEX(Reporte!$D:$D,ROW(22:22)+24*(B$1-1),1)</f>
        <v>14.4</v>
      </c>
      <c r="C20" s="179">
        <f>INDEX(Reporte!$D:$D,ROW(22:22)+24*(C$1-1),1)</f>
        <v>15.5</v>
      </c>
      <c r="D20" s="179">
        <f>INDEX(Reporte!$D:$D,ROW(22:22)+24*(D$1-1),1)</f>
        <v>14.5</v>
      </c>
      <c r="E20" s="179">
        <f>INDEX(Reporte!$D:$D,ROW(22:22)+24*(E$1-1),1)</f>
        <v>15.4</v>
      </c>
      <c r="F20" s="179">
        <f>INDEX(Reporte!$D:$D,ROW(22:22)+24*(F$1-1),1)</f>
        <v>15</v>
      </c>
      <c r="G20" s="179">
        <f>INDEX(Reporte!$D:$D,ROW(22:22)+24*(G$1-1),1)</f>
        <v>14.6</v>
      </c>
      <c r="H20" s="179">
        <f>INDEX(Reporte!$D:$D,ROW(22:22)+24*(H$1-1),1)</f>
        <v>15.8</v>
      </c>
      <c r="I20" s="179">
        <f>INDEX(Reporte!$D:$D,ROW(22:22)+24*(I$1-1),1)</f>
        <v>14.6</v>
      </c>
      <c r="J20" s="179">
        <f>INDEX(Reporte!$D:$D,ROW(22:22)+24*(J$1-1),1)</f>
        <v>15.1</v>
      </c>
      <c r="K20" s="180">
        <f>INDEX(Reporte!$D:$D,ROW(22:22)+24*(K$1-1),1)</f>
        <v>15.2</v>
      </c>
      <c r="L20" s="186"/>
      <c r="M20" s="173">
        <f t="shared" si="0"/>
        <v>18</v>
      </c>
      <c r="N20" s="178">
        <f>INDEX(Reporte!$D:$D,ROW(22:22)+24*(N$1-1),1)</f>
        <v>14.4</v>
      </c>
      <c r="O20" s="179">
        <f>INDEX(Reporte!$D:$D,ROW(22:22)+24*(O$1-1),1)</f>
        <v>16.100000000000001</v>
      </c>
      <c r="P20" s="179">
        <f>INDEX(Reporte!$D:$D,ROW(22:22)+24*(P$1-1),1)</f>
        <v>16.8</v>
      </c>
      <c r="Q20" s="179">
        <f>INDEX(Reporte!$D:$D,ROW(22:22)+24*(Q$1-1),1)</f>
        <v>15.3</v>
      </c>
      <c r="R20" s="179">
        <f>INDEX(Reporte!$D:$D,ROW(22:22)+24*(R$1-1),1)</f>
        <v>15.3</v>
      </c>
      <c r="S20" s="179">
        <f>INDEX(Reporte!$D:$D,ROW(22:22)+24*(S$1-1),1)</f>
        <v>16.2</v>
      </c>
      <c r="T20" s="179">
        <f>INDEX(Reporte!$D:$D,ROW(22:22)+24*(T$1-1),1)</f>
        <v>16.100000000000001</v>
      </c>
      <c r="U20" s="179">
        <f>INDEX(Reporte!$D:$D,ROW(22:22)+24*(U$1-1),1)</f>
        <v>13.6</v>
      </c>
      <c r="V20" s="179">
        <f>INDEX(Reporte!$D:$D,ROW(22:22)+24*(V$1-1),1)</f>
        <v>14</v>
      </c>
      <c r="W20" s="180">
        <f>INDEX(Reporte!$D:$D,ROW(22:22)+24*(W$1-1),1)</f>
        <v>15.1</v>
      </c>
      <c r="X20" s="187"/>
      <c r="Y20" s="173">
        <f t="shared" si="1"/>
        <v>18</v>
      </c>
      <c r="Z20" s="178">
        <f>INDEX(Reporte!$D:$D,ROW(22:22)+24*(Z$1-1),1)</f>
        <v>14.5</v>
      </c>
      <c r="AA20" s="179">
        <f>INDEX(Reporte!$D:$D,ROW(22:22)+24*(AA$1-1),1)</f>
        <v>15.3</v>
      </c>
      <c r="AB20" s="179">
        <f>INDEX(Reporte!$D:$D,ROW(22:22)+24*(AB$1-1),1)</f>
        <v>15.2</v>
      </c>
      <c r="AC20" s="179">
        <f>INDEX(Reporte!$D:$D,ROW(22:22)+24*(AC$1-1),1)</f>
        <v>13.2</v>
      </c>
      <c r="AD20" s="179">
        <f>INDEX(Reporte!$D:$D,ROW(22:22)+24*(AD$1-1),1)</f>
        <v>17</v>
      </c>
      <c r="AE20" s="179">
        <f>INDEX(Reporte!$D:$D,ROW(22:22)+24*(AE$1-1),1)</f>
        <v>15.7</v>
      </c>
      <c r="AF20" s="179">
        <f>INDEX(Reporte!$D:$D,ROW(22:22)+24*(AF$1-1),1)</f>
        <v>14.9</v>
      </c>
      <c r="AG20" s="179">
        <f>INDEX(Reporte!$D:$D,ROW(22:22)+24*(AG$1-1),1)</f>
        <v>16.399999999999999</v>
      </c>
      <c r="AH20" s="179">
        <f>INDEX(Reporte!$D:$D,ROW(22:22)+24*(AH$1-1),1)</f>
        <v>17.5</v>
      </c>
      <c r="AI20" s="179">
        <f>INDEX(Reporte!$D:$D,ROW(22:22)+24*(AI$1-1),1)</f>
        <v>14.3</v>
      </c>
      <c r="AJ20" s="180">
        <f>INDEX(Reporte!$D:$D,ROW(22:22)+24*(AJ$1-1),1)</f>
        <v>14.8</v>
      </c>
    </row>
    <row r="21" spans="1:36" x14ac:dyDescent="0.3">
      <c r="A21" s="173">
        <v>19</v>
      </c>
      <c r="B21" s="178">
        <f>INDEX(Reporte!$D:$D,ROW(23:23)+24*(B$1-1),1)</f>
        <v>15.7</v>
      </c>
      <c r="C21" s="179">
        <f>INDEX(Reporte!$D:$D,ROW(23:23)+24*(C$1-1),1)</f>
        <v>13</v>
      </c>
      <c r="D21" s="179">
        <f>INDEX(Reporte!$D:$D,ROW(23:23)+24*(D$1-1),1)</f>
        <v>12.9</v>
      </c>
      <c r="E21" s="179">
        <f>INDEX(Reporte!$D:$D,ROW(23:23)+24*(E$1-1),1)</f>
        <v>14.1</v>
      </c>
      <c r="F21" s="179">
        <f>INDEX(Reporte!$D:$D,ROW(23:23)+24*(F$1-1),1)</f>
        <v>15.1</v>
      </c>
      <c r="G21" s="179">
        <f>INDEX(Reporte!$D:$D,ROW(23:23)+24*(G$1-1),1)</f>
        <v>17.5</v>
      </c>
      <c r="H21" s="179">
        <f>INDEX(Reporte!$D:$D,ROW(23:23)+24*(H$1-1),1)</f>
        <v>13.5</v>
      </c>
      <c r="I21" s="179">
        <f>INDEX(Reporte!$D:$D,ROW(23:23)+24*(I$1-1),1)</f>
        <v>14.2</v>
      </c>
      <c r="J21" s="179">
        <f>INDEX(Reporte!$D:$D,ROW(23:23)+24*(J$1-1),1)</f>
        <v>12.9</v>
      </c>
      <c r="K21" s="180">
        <f>INDEX(Reporte!$D:$D,ROW(23:23)+24*(K$1-1),1)</f>
        <v>15.4</v>
      </c>
      <c r="L21" s="186"/>
      <c r="M21" s="173">
        <f t="shared" si="0"/>
        <v>19</v>
      </c>
      <c r="N21" s="178">
        <f>INDEX(Reporte!$D:$D,ROW(23:23)+24*(N$1-1),1)</f>
        <v>16.600000000000001</v>
      </c>
      <c r="O21" s="179">
        <f>INDEX(Reporte!$D:$D,ROW(23:23)+24*(O$1-1),1)</f>
        <v>14.5</v>
      </c>
      <c r="P21" s="179">
        <f>INDEX(Reporte!$D:$D,ROW(23:23)+24*(P$1-1),1)</f>
        <v>15.4</v>
      </c>
      <c r="Q21" s="179">
        <f>INDEX(Reporte!$D:$D,ROW(23:23)+24*(Q$1-1),1)</f>
        <v>13.6</v>
      </c>
      <c r="R21" s="179">
        <f>INDEX(Reporte!$D:$D,ROW(23:23)+24*(R$1-1),1)</f>
        <v>15</v>
      </c>
      <c r="S21" s="179">
        <f>INDEX(Reporte!$D:$D,ROW(23:23)+24*(S$1-1),1)</f>
        <v>13.6</v>
      </c>
      <c r="T21" s="179">
        <f>INDEX(Reporte!$D:$D,ROW(23:23)+24*(T$1-1),1)</f>
        <v>16.5</v>
      </c>
      <c r="U21" s="179">
        <f>INDEX(Reporte!$D:$D,ROW(23:23)+24*(U$1-1),1)</f>
        <v>15.4</v>
      </c>
      <c r="V21" s="179">
        <f>INDEX(Reporte!$D:$D,ROW(23:23)+24*(V$1-1),1)</f>
        <v>15.8</v>
      </c>
      <c r="W21" s="180">
        <f>INDEX(Reporte!$D:$D,ROW(23:23)+24*(W$1-1),1)</f>
        <v>13.6</v>
      </c>
      <c r="X21" s="187"/>
      <c r="Y21" s="173">
        <f t="shared" si="1"/>
        <v>19</v>
      </c>
      <c r="Z21" s="178">
        <f>INDEX(Reporte!$D:$D,ROW(23:23)+24*(Z$1-1),1)</f>
        <v>12.5</v>
      </c>
      <c r="AA21" s="179">
        <f>INDEX(Reporte!$D:$D,ROW(23:23)+24*(AA$1-1),1)</f>
        <v>16.2</v>
      </c>
      <c r="AB21" s="179">
        <f>INDEX(Reporte!$D:$D,ROW(23:23)+24*(AB$1-1),1)</f>
        <v>14.6</v>
      </c>
      <c r="AC21" s="179">
        <f>INDEX(Reporte!$D:$D,ROW(23:23)+24*(AC$1-1),1)</f>
        <v>15.4</v>
      </c>
      <c r="AD21" s="179">
        <f>INDEX(Reporte!$D:$D,ROW(23:23)+24*(AD$1-1),1)</f>
        <v>14.5</v>
      </c>
      <c r="AE21" s="179">
        <f>INDEX(Reporte!$D:$D,ROW(23:23)+24*(AE$1-1),1)</f>
        <v>14.3</v>
      </c>
      <c r="AF21" s="179">
        <f>INDEX(Reporte!$D:$D,ROW(23:23)+24*(AF$1-1),1)</f>
        <v>16.100000000000001</v>
      </c>
      <c r="AG21" s="179">
        <f>INDEX(Reporte!$D:$D,ROW(23:23)+24*(AG$1-1),1)</f>
        <v>15</v>
      </c>
      <c r="AH21" s="179">
        <f>INDEX(Reporte!$D:$D,ROW(23:23)+24*(AH$1-1),1)</f>
        <v>16.2</v>
      </c>
      <c r="AI21" s="179">
        <f>INDEX(Reporte!$D:$D,ROW(23:23)+24*(AI$1-1),1)</f>
        <v>14.7</v>
      </c>
      <c r="AJ21" s="180">
        <f>INDEX(Reporte!$D:$D,ROW(23:23)+24*(AJ$1-1),1)</f>
        <v>14.4</v>
      </c>
    </row>
    <row r="22" spans="1:36" x14ac:dyDescent="0.3">
      <c r="A22" s="173">
        <v>20</v>
      </c>
      <c r="B22" s="178">
        <f>INDEX(Reporte!$D:$D,ROW(24:24)+24*(B$1-1),1)</f>
        <v>15.1</v>
      </c>
      <c r="C22" s="179">
        <f>INDEX(Reporte!$D:$D,ROW(24:24)+24*(C$1-1),1)</f>
        <v>15.6</v>
      </c>
      <c r="D22" s="179">
        <f>INDEX(Reporte!$D:$D,ROW(24:24)+24*(D$1-1),1)</f>
        <v>14.5</v>
      </c>
      <c r="E22" s="179">
        <f>INDEX(Reporte!$D:$D,ROW(24:24)+24*(E$1-1),1)</f>
        <v>15.1</v>
      </c>
      <c r="F22" s="179">
        <f>INDEX(Reporte!$D:$D,ROW(24:24)+24*(F$1-1),1)</f>
        <v>16</v>
      </c>
      <c r="G22" s="179">
        <f>INDEX(Reporte!$D:$D,ROW(24:24)+24*(G$1-1),1)</f>
        <v>15.9</v>
      </c>
      <c r="H22" s="179">
        <f>INDEX(Reporte!$D:$D,ROW(24:24)+24*(H$1-1),1)</f>
        <v>14.5</v>
      </c>
      <c r="I22" s="179">
        <f>INDEX(Reporte!$D:$D,ROW(24:24)+24*(I$1-1),1)</f>
        <v>14.5</v>
      </c>
      <c r="J22" s="179">
        <f>INDEX(Reporte!$D:$D,ROW(24:24)+24*(J$1-1),1)</f>
        <v>14</v>
      </c>
      <c r="K22" s="180">
        <f>INDEX(Reporte!$D:$D,ROW(24:24)+24*(K$1-1),1)</f>
        <v>13.4</v>
      </c>
      <c r="L22" s="186"/>
      <c r="M22" s="173">
        <f t="shared" si="0"/>
        <v>20</v>
      </c>
      <c r="N22" s="178">
        <f>INDEX(Reporte!$D:$D,ROW(24:24)+24*(N$1-1),1)</f>
        <v>15.3</v>
      </c>
      <c r="O22" s="179">
        <f>INDEX(Reporte!$D:$D,ROW(24:24)+24*(O$1-1),1)</f>
        <v>14.7</v>
      </c>
      <c r="P22" s="179">
        <f>INDEX(Reporte!$D:$D,ROW(24:24)+24*(P$1-1),1)</f>
        <v>14.3</v>
      </c>
      <c r="Q22" s="179">
        <f>INDEX(Reporte!$D:$D,ROW(24:24)+24*(Q$1-1),1)</f>
        <v>15</v>
      </c>
      <c r="R22" s="179">
        <f>INDEX(Reporte!$D:$D,ROW(24:24)+24*(R$1-1),1)</f>
        <v>13.7</v>
      </c>
      <c r="S22" s="179">
        <f>INDEX(Reporte!$D:$D,ROW(24:24)+24*(S$1-1),1)</f>
        <v>14.1</v>
      </c>
      <c r="T22" s="179">
        <f>INDEX(Reporte!$D:$D,ROW(24:24)+24*(T$1-1),1)</f>
        <v>14.6</v>
      </c>
      <c r="U22" s="179">
        <f>INDEX(Reporte!$D:$D,ROW(24:24)+24*(U$1-1),1)</f>
        <v>13.6</v>
      </c>
      <c r="V22" s="179">
        <f>INDEX(Reporte!$D:$D,ROW(24:24)+24*(V$1-1),1)</f>
        <v>15.9</v>
      </c>
      <c r="W22" s="180">
        <f>INDEX(Reporte!$D:$D,ROW(24:24)+24*(W$1-1),1)</f>
        <v>16.600000000000001</v>
      </c>
      <c r="X22" s="187"/>
      <c r="Y22" s="173">
        <f t="shared" si="1"/>
        <v>20</v>
      </c>
      <c r="Z22" s="178">
        <f>INDEX(Reporte!$D:$D,ROW(24:24)+24*(Z$1-1),1)</f>
        <v>14.3</v>
      </c>
      <c r="AA22" s="179">
        <f>INDEX(Reporte!$D:$D,ROW(24:24)+24*(AA$1-1),1)</f>
        <v>14.8</v>
      </c>
      <c r="AB22" s="179">
        <f>INDEX(Reporte!$D:$D,ROW(24:24)+24*(AB$1-1),1)</f>
        <v>15.7</v>
      </c>
      <c r="AC22" s="179">
        <f>INDEX(Reporte!$D:$D,ROW(24:24)+24*(AC$1-1),1)</f>
        <v>14.1</v>
      </c>
      <c r="AD22" s="179">
        <f>INDEX(Reporte!$D:$D,ROW(24:24)+24*(AD$1-1),1)</f>
        <v>13.5</v>
      </c>
      <c r="AE22" s="179">
        <f>INDEX(Reporte!$D:$D,ROW(24:24)+24*(AE$1-1),1)</f>
        <v>14.8</v>
      </c>
      <c r="AF22" s="179">
        <f>INDEX(Reporte!$D:$D,ROW(24:24)+24*(AF$1-1),1)</f>
        <v>15.5</v>
      </c>
      <c r="AG22" s="179">
        <f>INDEX(Reporte!$D:$D,ROW(24:24)+24*(AG$1-1),1)</f>
        <v>14.7</v>
      </c>
      <c r="AH22" s="179">
        <f>INDEX(Reporte!$D:$D,ROW(24:24)+24*(AH$1-1),1)</f>
        <v>15.5</v>
      </c>
      <c r="AI22" s="179">
        <f>INDEX(Reporte!$D:$D,ROW(24:24)+24*(AI$1-1),1)</f>
        <v>15.2</v>
      </c>
      <c r="AJ22" s="180">
        <f>INDEX(Reporte!$D:$D,ROW(24:24)+24*(AJ$1-1),1)</f>
        <v>15.2</v>
      </c>
    </row>
    <row r="23" spans="1:36" x14ac:dyDescent="0.3">
      <c r="A23" s="173">
        <v>21</v>
      </c>
      <c r="B23" s="178">
        <f>INDEX(Reporte!$D:$D,ROW(25:25)+24*(B$1-1),1)</f>
        <v>15.7</v>
      </c>
      <c r="C23" s="179">
        <f>INDEX(Reporte!$D:$D,ROW(25:25)+24*(C$1-1),1)</f>
        <v>16.3</v>
      </c>
      <c r="D23" s="179">
        <f>INDEX(Reporte!$D:$D,ROW(25:25)+24*(D$1-1),1)</f>
        <v>13.6</v>
      </c>
      <c r="E23" s="179">
        <f>INDEX(Reporte!$D:$D,ROW(25:25)+24*(E$1-1),1)</f>
        <v>14.5</v>
      </c>
      <c r="F23" s="179">
        <f>INDEX(Reporte!$D:$D,ROW(25:25)+24*(F$1-1),1)</f>
        <v>13.3</v>
      </c>
      <c r="G23" s="179">
        <f>INDEX(Reporte!$D:$D,ROW(25:25)+24*(G$1-1),1)</f>
        <v>16.600000000000001</v>
      </c>
      <c r="H23" s="179">
        <f>INDEX(Reporte!$D:$D,ROW(25:25)+24*(H$1-1),1)</f>
        <v>14</v>
      </c>
      <c r="I23" s="179">
        <f>INDEX(Reporte!$D:$D,ROW(25:25)+24*(I$1-1),1)</f>
        <v>14.8</v>
      </c>
      <c r="J23" s="179">
        <f>INDEX(Reporte!$D:$D,ROW(25:25)+24*(J$1-1),1)</f>
        <v>11.8</v>
      </c>
      <c r="K23" s="180">
        <f>INDEX(Reporte!$D:$D,ROW(25:25)+24*(K$1-1),1)</f>
        <v>15.8</v>
      </c>
      <c r="L23" s="186"/>
      <c r="M23" s="173">
        <f t="shared" si="0"/>
        <v>21</v>
      </c>
      <c r="N23" s="178">
        <f>INDEX(Reporte!$D:$D,ROW(25:25)+24*(N$1-1),1)</f>
        <v>14.9</v>
      </c>
      <c r="O23" s="179">
        <f>INDEX(Reporte!$D:$D,ROW(25:25)+24*(O$1-1),1)</f>
        <v>15.1</v>
      </c>
      <c r="P23" s="179">
        <f>INDEX(Reporte!$D:$D,ROW(25:25)+24*(P$1-1),1)</f>
        <v>16.5</v>
      </c>
      <c r="Q23" s="179">
        <f>INDEX(Reporte!$D:$D,ROW(25:25)+24*(Q$1-1),1)</f>
        <v>14.7</v>
      </c>
      <c r="R23" s="179">
        <f>INDEX(Reporte!$D:$D,ROW(25:25)+24*(R$1-1),1)</f>
        <v>14.1</v>
      </c>
      <c r="S23" s="179">
        <f>INDEX(Reporte!$D:$D,ROW(25:25)+24*(S$1-1),1)</f>
        <v>15.2</v>
      </c>
      <c r="T23" s="179">
        <f>INDEX(Reporte!$D:$D,ROW(25:25)+24*(T$1-1),1)</f>
        <v>15.4</v>
      </c>
      <c r="U23" s="179">
        <f>INDEX(Reporte!$D:$D,ROW(25:25)+24*(U$1-1),1)</f>
        <v>15.2</v>
      </c>
      <c r="V23" s="179">
        <f>INDEX(Reporte!$D:$D,ROW(25:25)+24*(V$1-1),1)</f>
        <v>14.7</v>
      </c>
      <c r="W23" s="180">
        <f>INDEX(Reporte!$D:$D,ROW(25:25)+24*(W$1-1),1)</f>
        <v>15.2</v>
      </c>
      <c r="X23" s="187"/>
      <c r="Y23" s="173">
        <f t="shared" si="1"/>
        <v>21</v>
      </c>
      <c r="Z23" s="178">
        <f>INDEX(Reporte!$D:$D,ROW(25:25)+24*(Z$1-1),1)</f>
        <v>15</v>
      </c>
      <c r="AA23" s="179">
        <f>INDEX(Reporte!$D:$D,ROW(25:25)+24*(AA$1-1),1)</f>
        <v>15.8</v>
      </c>
      <c r="AB23" s="179">
        <f>INDEX(Reporte!$D:$D,ROW(25:25)+24*(AB$1-1),1)</f>
        <v>15.6</v>
      </c>
      <c r="AC23" s="179">
        <f>INDEX(Reporte!$D:$D,ROW(25:25)+24*(AC$1-1),1)</f>
        <v>15.7</v>
      </c>
      <c r="AD23" s="179">
        <f>INDEX(Reporte!$D:$D,ROW(25:25)+24*(AD$1-1),1)</f>
        <v>13.7</v>
      </c>
      <c r="AE23" s="179">
        <f>INDEX(Reporte!$D:$D,ROW(25:25)+24*(AE$1-1),1)</f>
        <v>13.6</v>
      </c>
      <c r="AF23" s="179">
        <f>INDEX(Reporte!$D:$D,ROW(25:25)+24*(AF$1-1),1)</f>
        <v>14.9</v>
      </c>
      <c r="AG23" s="179">
        <f>INDEX(Reporte!$D:$D,ROW(25:25)+24*(AG$1-1),1)</f>
        <v>13.5</v>
      </c>
      <c r="AH23" s="179">
        <f>INDEX(Reporte!$D:$D,ROW(25:25)+24*(AH$1-1),1)</f>
        <v>14.6</v>
      </c>
      <c r="AI23" s="179">
        <f>INDEX(Reporte!$D:$D,ROW(25:25)+24*(AI$1-1),1)</f>
        <v>13.1</v>
      </c>
      <c r="AJ23" s="180">
        <f>INDEX(Reporte!$D:$D,ROW(25:25)+24*(AJ$1-1),1)</f>
        <v>15.8</v>
      </c>
    </row>
    <row r="24" spans="1:36" x14ac:dyDescent="0.3">
      <c r="A24" s="173">
        <v>22</v>
      </c>
      <c r="B24" s="178">
        <f>INDEX(Reporte!$D:$D,ROW(26:26)+24*(B$1-1),1)</f>
        <v>13.8</v>
      </c>
      <c r="C24" s="179">
        <f>INDEX(Reporte!$D:$D,ROW(26:26)+24*(C$1-1),1)</f>
        <v>16</v>
      </c>
      <c r="D24" s="179">
        <f>INDEX(Reporte!$D:$D,ROW(26:26)+24*(D$1-1),1)</f>
        <v>14.6</v>
      </c>
      <c r="E24" s="179">
        <f>INDEX(Reporte!$D:$D,ROW(26:26)+24*(E$1-1),1)</f>
        <v>14.9</v>
      </c>
      <c r="F24" s="179">
        <f>INDEX(Reporte!$D:$D,ROW(26:26)+24*(F$1-1),1)</f>
        <v>14.3</v>
      </c>
      <c r="G24" s="179">
        <f>INDEX(Reporte!$D:$D,ROW(26:26)+24*(G$1-1),1)</f>
        <v>14.1</v>
      </c>
      <c r="H24" s="179">
        <f>INDEX(Reporte!$D:$D,ROW(26:26)+24*(H$1-1),1)</f>
        <v>14.9</v>
      </c>
      <c r="I24" s="179">
        <f>INDEX(Reporte!$D:$D,ROW(26:26)+24*(I$1-1),1)</f>
        <v>14.7</v>
      </c>
      <c r="J24" s="179">
        <f>INDEX(Reporte!$D:$D,ROW(26:26)+24*(J$1-1),1)</f>
        <v>15.3</v>
      </c>
      <c r="K24" s="180">
        <f>INDEX(Reporte!$D:$D,ROW(26:26)+24*(K$1-1),1)</f>
        <v>14.2</v>
      </c>
      <c r="L24" s="186"/>
      <c r="M24" s="173">
        <f t="shared" si="0"/>
        <v>22</v>
      </c>
      <c r="N24" s="178">
        <f>INDEX(Reporte!$D:$D,ROW(26:26)+24*(N$1-1),1)</f>
        <v>15.4</v>
      </c>
      <c r="O24" s="179">
        <f>INDEX(Reporte!$D:$D,ROW(26:26)+24*(O$1-1),1)</f>
        <v>13.6</v>
      </c>
      <c r="P24" s="179">
        <f>INDEX(Reporte!$D:$D,ROW(26:26)+24*(P$1-1),1)</f>
        <v>13.6</v>
      </c>
      <c r="Q24" s="179">
        <f>INDEX(Reporte!$D:$D,ROW(26:26)+24*(Q$1-1),1)</f>
        <v>12.9</v>
      </c>
      <c r="R24" s="179">
        <f>INDEX(Reporte!$D:$D,ROW(26:26)+24*(R$1-1),1)</f>
        <v>15.4</v>
      </c>
      <c r="S24" s="179">
        <f>INDEX(Reporte!$D:$D,ROW(26:26)+24*(S$1-1),1)</f>
        <v>16.8</v>
      </c>
      <c r="T24" s="179">
        <f>INDEX(Reporte!$D:$D,ROW(26:26)+24*(T$1-1),1)</f>
        <v>15.6</v>
      </c>
      <c r="U24" s="179">
        <f>INDEX(Reporte!$D:$D,ROW(26:26)+24*(U$1-1),1)</f>
        <v>14.6</v>
      </c>
      <c r="V24" s="179">
        <f>INDEX(Reporte!$D:$D,ROW(26:26)+24*(V$1-1),1)</f>
        <v>14.7</v>
      </c>
      <c r="W24" s="180">
        <f>INDEX(Reporte!$D:$D,ROW(26:26)+24*(W$1-1),1)</f>
        <v>16.899999999999999</v>
      </c>
      <c r="X24" s="187"/>
      <c r="Y24" s="173">
        <f t="shared" si="1"/>
        <v>22</v>
      </c>
      <c r="Z24" s="178">
        <f>INDEX(Reporte!$D:$D,ROW(26:26)+24*(Z$1-1),1)</f>
        <v>15</v>
      </c>
      <c r="AA24" s="179">
        <f>INDEX(Reporte!$D:$D,ROW(26:26)+24*(AA$1-1),1)</f>
        <v>14.8</v>
      </c>
      <c r="AB24" s="179">
        <f>INDEX(Reporte!$D:$D,ROW(26:26)+24*(AB$1-1),1)</f>
        <v>16.899999999999999</v>
      </c>
      <c r="AC24" s="179">
        <f>INDEX(Reporte!$D:$D,ROW(26:26)+24*(AC$1-1),1)</f>
        <v>14.1</v>
      </c>
      <c r="AD24" s="179">
        <f>INDEX(Reporte!$D:$D,ROW(26:26)+24*(AD$1-1),1)</f>
        <v>16.399999999999999</v>
      </c>
      <c r="AE24" s="179">
        <f>INDEX(Reporte!$D:$D,ROW(26:26)+24*(AE$1-1),1)</f>
        <v>13.1</v>
      </c>
      <c r="AF24" s="179">
        <f>INDEX(Reporte!$D:$D,ROW(26:26)+24*(AF$1-1),1)</f>
        <v>15.3</v>
      </c>
      <c r="AG24" s="179">
        <f>INDEX(Reporte!$D:$D,ROW(26:26)+24*(AG$1-1),1)</f>
        <v>14.3</v>
      </c>
      <c r="AH24" s="179">
        <f>INDEX(Reporte!$D:$D,ROW(26:26)+24*(AH$1-1),1)</f>
        <v>14.8</v>
      </c>
      <c r="AI24" s="179">
        <f>INDEX(Reporte!$D:$D,ROW(26:26)+24*(AI$1-1),1)</f>
        <v>14.8</v>
      </c>
      <c r="AJ24" s="180">
        <f>INDEX(Reporte!$D:$D,ROW(26:26)+24*(AJ$1-1),1)</f>
        <v>14.4</v>
      </c>
    </row>
    <row r="25" spans="1:36" x14ac:dyDescent="0.3">
      <c r="A25" s="173">
        <v>23</v>
      </c>
      <c r="B25" s="178">
        <f>INDEX(Reporte!$D:$D,ROW(27:27)+24*(B$1-1),1)</f>
        <v>14.2</v>
      </c>
      <c r="C25" s="179">
        <f>INDEX(Reporte!$D:$D,ROW(27:27)+24*(C$1-1),1)</f>
        <v>16.7</v>
      </c>
      <c r="D25" s="179">
        <f>INDEX(Reporte!$D:$D,ROW(27:27)+24*(D$1-1),1)</f>
        <v>14.1</v>
      </c>
      <c r="E25" s="179">
        <f>INDEX(Reporte!$D:$D,ROW(27:27)+24*(E$1-1),1)</f>
        <v>15.2</v>
      </c>
      <c r="F25" s="179">
        <f>INDEX(Reporte!$D:$D,ROW(27:27)+24*(F$1-1),1)</f>
        <v>16.600000000000001</v>
      </c>
      <c r="G25" s="179">
        <f>INDEX(Reporte!$D:$D,ROW(27:27)+24*(G$1-1),1)</f>
        <v>13.8</v>
      </c>
      <c r="H25" s="179">
        <f>INDEX(Reporte!$D:$D,ROW(27:27)+24*(H$1-1),1)</f>
        <v>15.4</v>
      </c>
      <c r="I25" s="179">
        <f>INDEX(Reporte!$D:$D,ROW(27:27)+24*(I$1-1),1)</f>
        <v>15.1</v>
      </c>
      <c r="J25" s="179">
        <f>INDEX(Reporte!$D:$D,ROW(27:27)+24*(J$1-1),1)</f>
        <v>13.9</v>
      </c>
      <c r="K25" s="180">
        <f>INDEX(Reporte!$D:$D,ROW(27:27)+24*(K$1-1),1)</f>
        <v>16.2</v>
      </c>
      <c r="L25" s="186"/>
      <c r="M25" s="173">
        <f t="shared" si="0"/>
        <v>23</v>
      </c>
      <c r="N25" s="178">
        <f>INDEX(Reporte!$D:$D,ROW(27:27)+24*(N$1-1),1)</f>
        <v>12.2</v>
      </c>
      <c r="O25" s="179">
        <f>INDEX(Reporte!$D:$D,ROW(27:27)+24*(O$1-1),1)</f>
        <v>15.7</v>
      </c>
      <c r="P25" s="179">
        <f>INDEX(Reporte!$D:$D,ROW(27:27)+24*(P$1-1),1)</f>
        <v>16.600000000000001</v>
      </c>
      <c r="Q25" s="179">
        <f>INDEX(Reporte!$D:$D,ROW(27:27)+24*(Q$1-1),1)</f>
        <v>14.9</v>
      </c>
      <c r="R25" s="179">
        <f>INDEX(Reporte!$D:$D,ROW(27:27)+24*(R$1-1),1)</f>
        <v>13.8</v>
      </c>
      <c r="S25" s="179">
        <f>INDEX(Reporte!$D:$D,ROW(27:27)+24*(S$1-1),1)</f>
        <v>13.8</v>
      </c>
      <c r="T25" s="179">
        <f>INDEX(Reporte!$D:$D,ROW(27:27)+24*(T$1-1),1)</f>
        <v>13.5</v>
      </c>
      <c r="U25" s="179">
        <f>INDEX(Reporte!$D:$D,ROW(27:27)+24*(U$1-1),1)</f>
        <v>13.8</v>
      </c>
      <c r="V25" s="179">
        <f>INDEX(Reporte!$D:$D,ROW(27:27)+24*(V$1-1),1)</f>
        <v>13.6</v>
      </c>
      <c r="W25" s="180">
        <f>INDEX(Reporte!$D:$D,ROW(27:27)+24*(W$1-1),1)</f>
        <v>12.8</v>
      </c>
      <c r="X25" s="187"/>
      <c r="Y25" s="173">
        <f t="shared" si="1"/>
        <v>23</v>
      </c>
      <c r="Z25" s="178">
        <f>INDEX(Reporte!$D:$D,ROW(27:27)+24*(Z$1-1),1)</f>
        <v>16.899999999999999</v>
      </c>
      <c r="AA25" s="179">
        <f>INDEX(Reporte!$D:$D,ROW(27:27)+24*(AA$1-1),1)</f>
        <v>16.5</v>
      </c>
      <c r="AB25" s="179">
        <f>INDEX(Reporte!$D:$D,ROW(27:27)+24*(AB$1-1),1)</f>
        <v>15.1</v>
      </c>
      <c r="AC25" s="179">
        <f>INDEX(Reporte!$D:$D,ROW(27:27)+24*(AC$1-1),1)</f>
        <v>13.4</v>
      </c>
      <c r="AD25" s="179">
        <f>INDEX(Reporte!$D:$D,ROW(27:27)+24*(AD$1-1),1)</f>
        <v>15.4</v>
      </c>
      <c r="AE25" s="179">
        <f>INDEX(Reporte!$D:$D,ROW(27:27)+24*(AE$1-1),1)</f>
        <v>13.8</v>
      </c>
      <c r="AF25" s="179">
        <f>INDEX(Reporte!$D:$D,ROW(27:27)+24*(AF$1-1),1)</f>
        <v>15.2</v>
      </c>
      <c r="AG25" s="179">
        <f>INDEX(Reporte!$D:$D,ROW(27:27)+24*(AG$1-1),1)</f>
        <v>13.1</v>
      </c>
      <c r="AH25" s="179">
        <f>INDEX(Reporte!$D:$D,ROW(27:27)+24*(AH$1-1),1)</f>
        <v>15.6</v>
      </c>
      <c r="AI25" s="179">
        <f>INDEX(Reporte!$D:$D,ROW(27:27)+24*(AI$1-1),1)</f>
        <v>14.1</v>
      </c>
      <c r="AJ25" s="180">
        <f>INDEX(Reporte!$D:$D,ROW(27:27)+24*(AJ$1-1),1)</f>
        <v>13.4</v>
      </c>
    </row>
    <row r="26" spans="1:36" x14ac:dyDescent="0.3">
      <c r="A26" s="174">
        <v>24</v>
      </c>
      <c r="B26" s="181">
        <f>INDEX(Reporte!$D:$D,ROW(28:28)+24*(B$1-1),1)</f>
        <v>13.9</v>
      </c>
      <c r="C26" s="182">
        <f>INDEX(Reporte!$D:$D,ROW(28:28)+24*(C$1-1),1)</f>
        <v>14.7</v>
      </c>
      <c r="D26" s="182">
        <f>INDEX(Reporte!$D:$D,ROW(28:28)+24*(D$1-1),1)</f>
        <v>15</v>
      </c>
      <c r="E26" s="182">
        <f>INDEX(Reporte!$D:$D,ROW(28:28)+24*(E$1-1),1)</f>
        <v>13.5</v>
      </c>
      <c r="F26" s="182">
        <f>INDEX(Reporte!$D:$D,ROW(28:28)+24*(F$1-1),1)</f>
        <v>15.2</v>
      </c>
      <c r="G26" s="182">
        <f>INDEX(Reporte!$D:$D,ROW(28:28)+24*(G$1-1),1)</f>
        <v>15.4</v>
      </c>
      <c r="H26" s="182">
        <f>INDEX(Reporte!$D:$D,ROW(28:28)+24*(H$1-1),1)</f>
        <v>14.8</v>
      </c>
      <c r="I26" s="182">
        <f>INDEX(Reporte!$D:$D,ROW(28:28)+24*(I$1-1),1)</f>
        <v>15.8</v>
      </c>
      <c r="J26" s="182">
        <f>INDEX(Reporte!$D:$D,ROW(28:28)+24*(J$1-1),1)</f>
        <v>16</v>
      </c>
      <c r="K26" s="183">
        <f>INDEX(Reporte!$D:$D,ROW(28:28)+24*(K$1-1),1)</f>
        <v>15.6</v>
      </c>
      <c r="L26" s="186"/>
      <c r="M26" s="174">
        <f t="shared" si="0"/>
        <v>24</v>
      </c>
      <c r="N26" s="181">
        <f>INDEX(Reporte!$D:$D,ROW(28:28)+24*(N$1-1),1)</f>
        <v>14.7</v>
      </c>
      <c r="O26" s="182">
        <f>INDEX(Reporte!$D:$D,ROW(28:28)+24*(O$1-1),1)</f>
        <v>15.5</v>
      </c>
      <c r="P26" s="182">
        <f>INDEX(Reporte!$D:$D,ROW(28:28)+24*(P$1-1),1)</f>
        <v>14.7</v>
      </c>
      <c r="Q26" s="182">
        <f>INDEX(Reporte!$D:$D,ROW(28:28)+24*(Q$1-1),1)</f>
        <v>14.8</v>
      </c>
      <c r="R26" s="182">
        <f>INDEX(Reporte!$D:$D,ROW(28:28)+24*(R$1-1),1)</f>
        <v>13.7</v>
      </c>
      <c r="S26" s="182">
        <f>INDEX(Reporte!$D:$D,ROW(28:28)+24*(S$1-1),1)</f>
        <v>17.399999999999999</v>
      </c>
      <c r="T26" s="182">
        <f>INDEX(Reporte!$D:$D,ROW(28:28)+24*(T$1-1),1)</f>
        <v>13.1</v>
      </c>
      <c r="U26" s="182">
        <f>INDEX(Reporte!$D:$D,ROW(28:28)+24*(U$1-1),1)</f>
        <v>15.2</v>
      </c>
      <c r="V26" s="182">
        <f>INDEX(Reporte!$D:$D,ROW(28:28)+24*(V$1-1),1)</f>
        <v>13.1</v>
      </c>
      <c r="W26" s="183">
        <f>INDEX(Reporte!$D:$D,ROW(28:28)+24*(W$1-1),1)</f>
        <v>14.1</v>
      </c>
      <c r="X26" s="187"/>
      <c r="Y26" s="174">
        <f t="shared" si="1"/>
        <v>24</v>
      </c>
      <c r="Z26" s="181">
        <f>INDEX(Reporte!$D:$D,ROW(28:28)+24*(Z$1-1),1)</f>
        <v>15.6</v>
      </c>
      <c r="AA26" s="182">
        <f>INDEX(Reporte!$D:$D,ROW(28:28)+24*(AA$1-1),1)</f>
        <v>15.3</v>
      </c>
      <c r="AB26" s="182">
        <f>INDEX(Reporte!$D:$D,ROW(28:28)+24*(AB$1-1),1)</f>
        <v>14.7</v>
      </c>
      <c r="AC26" s="182">
        <f>INDEX(Reporte!$D:$D,ROW(28:28)+24*(AC$1-1),1)</f>
        <v>14.9</v>
      </c>
      <c r="AD26" s="182">
        <f>INDEX(Reporte!$D:$D,ROW(28:28)+24*(AD$1-1),1)</f>
        <v>15.6</v>
      </c>
      <c r="AE26" s="182">
        <f>INDEX(Reporte!$D:$D,ROW(28:28)+24*(AE$1-1),1)</f>
        <v>13.4</v>
      </c>
      <c r="AF26" s="182">
        <f>INDEX(Reporte!$D:$D,ROW(28:28)+24*(AF$1-1),1)</f>
        <v>15.2</v>
      </c>
      <c r="AG26" s="182">
        <f>INDEX(Reporte!$D:$D,ROW(28:28)+24*(AG$1-1),1)</f>
        <v>16.100000000000001</v>
      </c>
      <c r="AH26" s="182">
        <f>INDEX(Reporte!$D:$D,ROW(28:28)+24*(AH$1-1),1)</f>
        <v>15.3</v>
      </c>
      <c r="AI26" s="182">
        <f>INDEX(Reporte!$D:$D,ROW(28:28)+24*(AI$1-1),1)</f>
        <v>15.5</v>
      </c>
      <c r="AJ26" s="183">
        <f>INDEX(Reporte!$D:$D,ROW(28:28)+24*(AJ$1-1),1)</f>
        <v>15.3</v>
      </c>
    </row>
    <row r="27" spans="1:36" x14ac:dyDescent="0.3">
      <c r="C27" s="153"/>
      <c r="G27" s="153"/>
      <c r="K27" s="153"/>
      <c r="L27" s="186"/>
      <c r="M27" s="153"/>
      <c r="Q27" s="153"/>
      <c r="U27" s="153"/>
      <c r="AA27" s="153"/>
      <c r="AE27" s="153"/>
      <c r="AI27" s="153"/>
    </row>
    <row r="28" spans="1:36" x14ac:dyDescent="0.3">
      <c r="C28" s="153"/>
      <c r="D28" s="168"/>
      <c r="G28" s="190"/>
      <c r="K28" s="153"/>
      <c r="L28" s="186"/>
      <c r="M28" s="153"/>
      <c r="Q28" s="153"/>
      <c r="U28" s="153"/>
      <c r="AA28" s="153"/>
      <c r="AE28" s="153"/>
      <c r="AI28" s="153"/>
    </row>
    <row r="29" spans="1:36" x14ac:dyDescent="0.3">
      <c r="C29" s="153"/>
      <c r="G29" s="153"/>
      <c r="K29" s="153"/>
      <c r="L29" s="186"/>
      <c r="M29" s="153"/>
      <c r="Q29" s="153"/>
      <c r="U29" s="153"/>
      <c r="AA29" s="153"/>
      <c r="AE29" s="153"/>
      <c r="AI29" s="153"/>
    </row>
    <row r="30" spans="1:36" x14ac:dyDescent="0.3">
      <c r="C30" s="153"/>
      <c r="G30" s="153"/>
      <c r="K30" s="153"/>
      <c r="L30" s="186"/>
      <c r="M30" s="153"/>
      <c r="Q30" s="153"/>
      <c r="U30" s="153"/>
      <c r="AA30" s="153"/>
      <c r="AE30" s="153"/>
      <c r="AI30" s="153"/>
    </row>
    <row r="31" spans="1:36" x14ac:dyDescent="0.3">
      <c r="C31" s="153"/>
      <c r="G31" s="153"/>
      <c r="K31" s="153"/>
      <c r="L31" s="186"/>
      <c r="M31" s="153"/>
      <c r="Q31" s="153"/>
      <c r="U31" s="153"/>
      <c r="AA31" s="153"/>
      <c r="AE31" s="153"/>
      <c r="AI31" s="153"/>
    </row>
    <row r="32" spans="1:36" x14ac:dyDescent="0.3">
      <c r="C32" s="153"/>
      <c r="G32" s="153"/>
      <c r="K32" s="153"/>
      <c r="L32" s="186"/>
      <c r="M32" s="153"/>
      <c r="Q32" s="153"/>
      <c r="U32" s="153"/>
      <c r="AA32" s="153"/>
      <c r="AE32" s="153"/>
      <c r="AI32" s="153"/>
    </row>
    <row r="33" spans="3:35" x14ac:dyDescent="0.3">
      <c r="C33" s="153"/>
      <c r="G33" s="153"/>
      <c r="K33" s="153"/>
      <c r="L33" s="186"/>
      <c r="M33" s="153"/>
      <c r="Q33" s="153"/>
      <c r="U33" s="153"/>
      <c r="AA33" s="153"/>
      <c r="AE33" s="153"/>
      <c r="AI33" s="153"/>
    </row>
    <row r="34" spans="3:35" x14ac:dyDescent="0.3">
      <c r="C34" s="153"/>
      <c r="G34" s="153"/>
      <c r="K34" s="153"/>
      <c r="L34" s="186"/>
      <c r="M34" s="153"/>
      <c r="Q34" s="153"/>
      <c r="U34" s="153"/>
      <c r="AA34" s="153"/>
      <c r="AE34" s="153"/>
      <c r="AI34" s="153"/>
    </row>
    <row r="35" spans="3:35" x14ac:dyDescent="0.3">
      <c r="C35" s="153"/>
      <c r="G35" s="153"/>
      <c r="K35" s="153"/>
      <c r="L35" s="186"/>
      <c r="M35" s="153"/>
      <c r="Q35" s="153"/>
      <c r="U35" s="153"/>
      <c r="AA35" s="153"/>
      <c r="AE35" s="153"/>
      <c r="AI35" s="153"/>
    </row>
    <row r="36" spans="3:35" x14ac:dyDescent="0.3">
      <c r="C36" s="153"/>
      <c r="G36" s="153"/>
      <c r="K36" s="153"/>
      <c r="L36" s="186"/>
      <c r="M36" s="153"/>
      <c r="Q36" s="153"/>
      <c r="U36" s="153"/>
      <c r="AA36" s="153"/>
      <c r="AE36" s="153"/>
      <c r="AI36" s="153"/>
    </row>
    <row r="37" spans="3:35" x14ac:dyDescent="0.3">
      <c r="C37" s="153"/>
      <c r="G37" s="153"/>
      <c r="K37" s="153"/>
      <c r="L37" s="186"/>
      <c r="M37" s="153"/>
      <c r="Q37" s="153"/>
      <c r="U37" s="153"/>
      <c r="AA37" s="153"/>
      <c r="AE37" s="153"/>
      <c r="AI37" s="153"/>
    </row>
    <row r="38" spans="3:35" x14ac:dyDescent="0.3">
      <c r="C38" s="153"/>
      <c r="G38" s="153"/>
      <c r="K38" s="153"/>
      <c r="L38" s="186"/>
      <c r="M38" s="153"/>
      <c r="Q38" s="153"/>
      <c r="U38" s="153"/>
      <c r="AA38" s="153"/>
      <c r="AE38" s="153"/>
      <c r="AI38" s="153"/>
    </row>
    <row r="39" spans="3:35" x14ac:dyDescent="0.3">
      <c r="C39" s="153"/>
      <c r="G39" s="153"/>
      <c r="K39" s="153"/>
      <c r="L39" s="186"/>
      <c r="M39" s="153"/>
      <c r="Q39" s="153"/>
      <c r="U39" s="153"/>
      <c r="AA39" s="153"/>
      <c r="AE39" s="153"/>
      <c r="AI39" s="153"/>
    </row>
    <row r="40" spans="3:35" x14ac:dyDescent="0.3">
      <c r="C40" s="153"/>
      <c r="G40" s="153"/>
      <c r="K40" s="153"/>
      <c r="L40" s="186"/>
      <c r="M40" s="153"/>
      <c r="Q40" s="153"/>
      <c r="U40" s="153"/>
      <c r="AA40" s="153"/>
      <c r="AE40" s="153"/>
      <c r="AI40" s="153"/>
    </row>
    <row r="41" spans="3:35" x14ac:dyDescent="0.3">
      <c r="C41" s="153"/>
      <c r="G41" s="153"/>
      <c r="K41" s="153"/>
      <c r="L41" s="186"/>
      <c r="M41" s="153"/>
      <c r="Q41" s="153"/>
      <c r="U41" s="153"/>
      <c r="AA41" s="153"/>
      <c r="AE41" s="153"/>
      <c r="AI41" s="153"/>
    </row>
    <row r="42" spans="3:35" x14ac:dyDescent="0.3">
      <c r="C42" s="153"/>
      <c r="G42" s="153"/>
      <c r="K42" s="153"/>
      <c r="L42" s="186"/>
      <c r="M42" s="153"/>
      <c r="Q42" s="153"/>
      <c r="U42" s="153"/>
      <c r="AA42" s="153"/>
      <c r="AE42" s="153"/>
      <c r="AI42" s="153"/>
    </row>
    <row r="43" spans="3:35" x14ac:dyDescent="0.3">
      <c r="C43" s="153"/>
      <c r="G43" s="153"/>
      <c r="K43" s="153"/>
      <c r="L43" s="186"/>
      <c r="M43" s="153"/>
      <c r="Q43" s="153"/>
      <c r="U43" s="153"/>
      <c r="AA43" s="153"/>
      <c r="AE43" s="153"/>
      <c r="AI43" s="153"/>
    </row>
    <row r="44" spans="3:35" x14ac:dyDescent="0.3">
      <c r="C44" s="153"/>
      <c r="G44" s="153"/>
      <c r="K44" s="153"/>
      <c r="L44" s="186"/>
      <c r="M44" s="153"/>
      <c r="Q44" s="153"/>
      <c r="U44" s="153"/>
      <c r="AA44" s="153"/>
      <c r="AE44" s="153"/>
      <c r="AI44" s="153"/>
    </row>
    <row r="45" spans="3:35" x14ac:dyDescent="0.3">
      <c r="C45" s="153"/>
      <c r="G45" s="153"/>
      <c r="K45" s="153"/>
      <c r="L45" s="186"/>
      <c r="M45" s="153"/>
      <c r="Q45" s="153"/>
      <c r="U45" s="153"/>
      <c r="AA45" s="153"/>
      <c r="AE45" s="153"/>
      <c r="AI45" s="153"/>
    </row>
    <row r="46" spans="3:35" x14ac:dyDescent="0.3">
      <c r="C46" s="153"/>
      <c r="G46" s="153"/>
      <c r="K46" s="153"/>
      <c r="L46" s="186"/>
      <c r="M46" s="153"/>
      <c r="Q46" s="153"/>
      <c r="U46" s="153"/>
      <c r="AA46" s="153"/>
      <c r="AE46" s="153"/>
      <c r="AI46" s="153"/>
    </row>
    <row r="47" spans="3:35" x14ac:dyDescent="0.3">
      <c r="C47" s="153"/>
      <c r="G47" s="153"/>
      <c r="K47" s="153"/>
      <c r="L47" s="186"/>
      <c r="M47" s="153"/>
      <c r="Q47" s="153"/>
      <c r="U47" s="153"/>
      <c r="AA47" s="153"/>
      <c r="AE47" s="153"/>
      <c r="AI47" s="153"/>
    </row>
    <row r="48" spans="3:35" x14ac:dyDescent="0.3">
      <c r="C48" s="153"/>
      <c r="G48" s="153"/>
      <c r="K48" s="153"/>
      <c r="L48" s="186"/>
      <c r="M48" s="153"/>
      <c r="Q48" s="153"/>
      <c r="U48" s="153"/>
      <c r="AA48" s="153"/>
      <c r="AE48" s="153"/>
      <c r="AI48" s="153"/>
    </row>
    <row r="49" spans="3:35" x14ac:dyDescent="0.3">
      <c r="C49" s="153"/>
      <c r="G49" s="153"/>
      <c r="K49" s="153"/>
      <c r="L49" s="186"/>
      <c r="M49" s="153"/>
      <c r="Q49" s="153"/>
      <c r="U49" s="153"/>
      <c r="AA49" s="153"/>
      <c r="AE49" s="153"/>
      <c r="AI49" s="153"/>
    </row>
    <row r="50" spans="3:35" x14ac:dyDescent="0.3">
      <c r="C50" s="153"/>
      <c r="G50" s="153"/>
      <c r="K50" s="153"/>
      <c r="L50" s="186"/>
      <c r="M50" s="153"/>
      <c r="Q50" s="153"/>
      <c r="U50" s="153"/>
      <c r="AA50" s="153"/>
      <c r="AE50" s="153"/>
      <c r="AI50" s="153"/>
    </row>
    <row r="51" spans="3:35" x14ac:dyDescent="0.3">
      <c r="C51" s="153"/>
      <c r="G51" s="153"/>
      <c r="K51" s="153"/>
      <c r="L51" s="186"/>
      <c r="M51" s="153"/>
      <c r="Q51" s="153"/>
      <c r="U51" s="153"/>
      <c r="AA51" s="153"/>
      <c r="AE51" s="153"/>
      <c r="AI51" s="153"/>
    </row>
    <row r="52" spans="3:35" x14ac:dyDescent="0.3">
      <c r="C52" s="153"/>
      <c r="G52" s="153"/>
      <c r="K52" s="153"/>
      <c r="L52" s="186"/>
      <c r="M52" s="153"/>
      <c r="Q52" s="153"/>
      <c r="U52" s="153"/>
      <c r="AA52" s="153"/>
      <c r="AE52" s="153"/>
      <c r="AI52" s="153"/>
    </row>
    <row r="53" spans="3:35" x14ac:dyDescent="0.3">
      <c r="C53" s="153"/>
      <c r="G53" s="153"/>
      <c r="K53" s="153"/>
      <c r="L53" s="186"/>
      <c r="M53" s="153"/>
      <c r="Q53" s="153"/>
      <c r="U53" s="153"/>
      <c r="AA53" s="153"/>
      <c r="AE53" s="153"/>
      <c r="AI53" s="153"/>
    </row>
    <row r="54" spans="3:35" x14ac:dyDescent="0.3">
      <c r="C54" s="153"/>
      <c r="G54" s="153"/>
      <c r="K54" s="153"/>
      <c r="L54" s="186"/>
      <c r="M54" s="153"/>
      <c r="Q54" s="153"/>
      <c r="U54" s="153"/>
      <c r="AA54" s="153"/>
      <c r="AE54" s="153"/>
      <c r="AI54" s="153"/>
    </row>
    <row r="55" spans="3:35" x14ac:dyDescent="0.3">
      <c r="C55" s="153"/>
      <c r="G55" s="153"/>
      <c r="K55" s="153"/>
      <c r="L55" s="186"/>
      <c r="M55" s="153"/>
      <c r="Q55" s="153"/>
      <c r="U55" s="153"/>
      <c r="AA55" s="153"/>
      <c r="AE55" s="153"/>
      <c r="AI55" s="153"/>
    </row>
    <row r="56" spans="3:35" x14ac:dyDescent="0.3">
      <c r="C56" s="153"/>
      <c r="G56" s="153"/>
      <c r="K56" s="153"/>
      <c r="L56" s="186"/>
      <c r="M56" s="153"/>
      <c r="Q56" s="153"/>
      <c r="U56" s="153"/>
      <c r="AA56" s="153"/>
      <c r="AE56" s="153"/>
      <c r="AI56" s="153"/>
    </row>
    <row r="57" spans="3:35" x14ac:dyDescent="0.3">
      <c r="C57" s="153"/>
      <c r="G57" s="153"/>
      <c r="K57" s="153"/>
      <c r="L57" s="186"/>
      <c r="M57" s="153"/>
      <c r="Q57" s="153"/>
      <c r="U57" s="153"/>
      <c r="AA57" s="153"/>
      <c r="AE57" s="153"/>
      <c r="AI57" s="153"/>
    </row>
    <row r="58" spans="3:35" x14ac:dyDescent="0.3">
      <c r="C58" s="153"/>
      <c r="G58" s="153"/>
      <c r="K58" s="153"/>
      <c r="L58" s="186"/>
      <c r="M58" s="153"/>
      <c r="Q58" s="153"/>
      <c r="U58" s="153"/>
      <c r="AA58" s="153"/>
      <c r="AE58" s="153"/>
      <c r="AI58" s="153"/>
    </row>
    <row r="59" spans="3:35" x14ac:dyDescent="0.3">
      <c r="C59" s="153"/>
      <c r="G59" s="153"/>
      <c r="K59" s="153"/>
      <c r="L59" s="186"/>
      <c r="M59" s="153"/>
      <c r="Q59" s="153"/>
      <c r="U59" s="153"/>
      <c r="AA59" s="153"/>
      <c r="AE59" s="153"/>
      <c r="AI59" s="153"/>
    </row>
    <row r="60" spans="3:35" x14ac:dyDescent="0.3">
      <c r="C60" s="153"/>
      <c r="G60" s="153"/>
      <c r="K60" s="153"/>
      <c r="L60" s="186"/>
      <c r="M60" s="153"/>
      <c r="Q60" s="153"/>
      <c r="U60" s="153"/>
      <c r="AA60" s="153"/>
      <c r="AE60" s="153"/>
      <c r="AI60" s="153"/>
    </row>
    <row r="61" spans="3:35" x14ac:dyDescent="0.3">
      <c r="C61" s="153"/>
      <c r="G61" s="153"/>
      <c r="K61" s="153"/>
      <c r="L61" s="186"/>
      <c r="M61" s="153"/>
      <c r="Q61" s="153"/>
      <c r="U61" s="153"/>
      <c r="AA61" s="153"/>
      <c r="AE61" s="153"/>
      <c r="AI61" s="153"/>
    </row>
    <row r="62" spans="3:35" x14ac:dyDescent="0.3">
      <c r="C62" s="153"/>
      <c r="G62" s="153"/>
      <c r="K62" s="153"/>
      <c r="L62" s="186"/>
      <c r="M62" s="153"/>
      <c r="Q62" s="153"/>
      <c r="U62" s="153"/>
      <c r="AA62" s="153"/>
      <c r="AE62" s="153"/>
      <c r="AI62" s="153"/>
    </row>
    <row r="63" spans="3:35" x14ac:dyDescent="0.3">
      <c r="C63" s="153"/>
      <c r="G63" s="153"/>
      <c r="K63" s="153"/>
      <c r="L63" s="186"/>
      <c r="M63" s="153"/>
      <c r="Q63" s="153"/>
      <c r="U63" s="153"/>
      <c r="AA63" s="153"/>
      <c r="AE63" s="153"/>
      <c r="AI63" s="153"/>
    </row>
    <row r="64" spans="3:35" x14ac:dyDescent="0.3">
      <c r="C64" s="153"/>
      <c r="G64" s="153"/>
      <c r="K64" s="153"/>
      <c r="L64" s="186"/>
      <c r="M64" s="153"/>
      <c r="Q64" s="153"/>
      <c r="U64" s="153"/>
      <c r="AA64" s="153"/>
      <c r="AE64" s="153"/>
      <c r="AI64" s="153"/>
    </row>
    <row r="65" spans="3:35" x14ac:dyDescent="0.3">
      <c r="C65" s="153"/>
      <c r="G65" s="153"/>
      <c r="K65" s="153"/>
      <c r="L65" s="186"/>
      <c r="M65" s="153"/>
      <c r="Q65" s="153"/>
      <c r="U65" s="153"/>
      <c r="AA65" s="153"/>
      <c r="AE65" s="153"/>
      <c r="AI65" s="153"/>
    </row>
    <row r="66" spans="3:35" x14ac:dyDescent="0.3">
      <c r="C66" s="153"/>
      <c r="G66" s="153"/>
      <c r="K66" s="153"/>
      <c r="L66" s="186"/>
      <c r="M66" s="153"/>
      <c r="Q66" s="153"/>
      <c r="U66" s="153"/>
      <c r="AA66" s="153"/>
      <c r="AE66" s="153"/>
      <c r="AI66" s="153"/>
    </row>
    <row r="67" spans="3:35" x14ac:dyDescent="0.3">
      <c r="C67" s="153"/>
      <c r="G67" s="153"/>
      <c r="K67" s="153"/>
      <c r="L67" s="186"/>
      <c r="M67" s="153"/>
      <c r="Q67" s="153"/>
      <c r="U67" s="153"/>
      <c r="AA67" s="153"/>
      <c r="AE67" s="153"/>
      <c r="AI67" s="153"/>
    </row>
    <row r="68" spans="3:35" x14ac:dyDescent="0.3">
      <c r="C68" s="153"/>
      <c r="G68" s="153"/>
      <c r="K68" s="153"/>
      <c r="L68" s="186"/>
      <c r="M68" s="153"/>
      <c r="Q68" s="153"/>
      <c r="U68" s="153"/>
      <c r="AA68" s="153"/>
      <c r="AE68" s="153"/>
      <c r="AI68" s="153"/>
    </row>
    <row r="69" spans="3:35" x14ac:dyDescent="0.3">
      <c r="C69" s="153"/>
      <c r="G69" s="153"/>
      <c r="K69" s="153"/>
      <c r="L69" s="186"/>
      <c r="M69" s="153"/>
      <c r="Q69" s="153"/>
      <c r="U69" s="153"/>
      <c r="AA69" s="153"/>
      <c r="AE69" s="153"/>
      <c r="AI69" s="153"/>
    </row>
    <row r="70" spans="3:35" x14ac:dyDescent="0.3">
      <c r="C70" s="153"/>
      <c r="G70" s="153"/>
      <c r="K70" s="153"/>
      <c r="L70" s="186"/>
      <c r="M70" s="153"/>
      <c r="Q70" s="153"/>
      <c r="U70" s="153"/>
      <c r="AA70" s="153"/>
      <c r="AE70" s="153"/>
      <c r="AI70" s="153"/>
    </row>
    <row r="71" spans="3:35" x14ac:dyDescent="0.3">
      <c r="C71" s="153"/>
      <c r="G71" s="153"/>
      <c r="K71" s="153"/>
      <c r="L71" s="186"/>
      <c r="M71" s="153"/>
      <c r="Q71" s="153"/>
      <c r="U71" s="153"/>
      <c r="AA71" s="153"/>
      <c r="AE71" s="153"/>
      <c r="AI71" s="153"/>
    </row>
    <row r="72" spans="3:35" x14ac:dyDescent="0.3">
      <c r="C72" s="153"/>
      <c r="G72" s="153"/>
      <c r="K72" s="153"/>
      <c r="L72" s="186"/>
      <c r="M72" s="153"/>
      <c r="Q72" s="153"/>
      <c r="U72" s="153"/>
      <c r="AA72" s="153"/>
      <c r="AE72" s="153"/>
      <c r="AI72" s="153"/>
    </row>
    <row r="73" spans="3:35" x14ac:dyDescent="0.3">
      <c r="C73" s="153"/>
      <c r="G73" s="153"/>
      <c r="K73" s="153"/>
      <c r="L73" s="186"/>
      <c r="M73" s="153"/>
      <c r="Q73" s="153"/>
      <c r="U73" s="153"/>
      <c r="AA73" s="153"/>
      <c r="AE73" s="153"/>
      <c r="AI73" s="153"/>
    </row>
    <row r="74" spans="3:35" x14ac:dyDescent="0.3">
      <c r="C74" s="153"/>
      <c r="G74" s="153"/>
      <c r="K74" s="153"/>
      <c r="L74" s="186"/>
      <c r="M74" s="153"/>
      <c r="Q74" s="153"/>
      <c r="U74" s="153"/>
      <c r="AA74" s="153"/>
      <c r="AE74" s="153"/>
      <c r="AI74" s="153"/>
    </row>
    <row r="75" spans="3:35" x14ac:dyDescent="0.3">
      <c r="C75" s="153"/>
      <c r="G75" s="153"/>
      <c r="K75" s="153"/>
      <c r="L75" s="186"/>
      <c r="M75" s="153"/>
      <c r="Q75" s="153"/>
      <c r="U75" s="153"/>
      <c r="AA75" s="153"/>
      <c r="AE75" s="153"/>
      <c r="AI75" s="153"/>
    </row>
    <row r="76" spans="3:35" x14ac:dyDescent="0.3">
      <c r="C76" s="153"/>
      <c r="G76" s="153"/>
      <c r="K76" s="153"/>
      <c r="L76" s="186"/>
      <c r="M76" s="153"/>
      <c r="Q76" s="153"/>
      <c r="U76" s="153"/>
      <c r="AA76" s="153"/>
      <c r="AE76" s="153"/>
      <c r="AI76" s="153"/>
    </row>
    <row r="77" spans="3:35" x14ac:dyDescent="0.3">
      <c r="C77" s="153"/>
      <c r="G77" s="153"/>
      <c r="K77" s="153"/>
      <c r="L77" s="186"/>
      <c r="M77" s="153"/>
      <c r="Q77" s="153"/>
      <c r="U77" s="153"/>
      <c r="AA77" s="153"/>
      <c r="AE77" s="153"/>
      <c r="AI77" s="153"/>
    </row>
    <row r="78" spans="3:35" x14ac:dyDescent="0.3">
      <c r="C78" s="153"/>
      <c r="G78" s="153"/>
      <c r="K78" s="153"/>
      <c r="L78" s="186"/>
      <c r="M78" s="153"/>
      <c r="Q78" s="153"/>
      <c r="U78" s="153"/>
      <c r="AA78" s="153"/>
      <c r="AE78" s="153"/>
      <c r="AI78" s="153"/>
    </row>
    <row r="79" spans="3:35" x14ac:dyDescent="0.3">
      <c r="C79" s="153"/>
      <c r="G79" s="153"/>
      <c r="K79" s="153"/>
      <c r="L79" s="186"/>
      <c r="M79" s="153"/>
      <c r="Q79" s="153"/>
      <c r="U79" s="153"/>
      <c r="AA79" s="153"/>
      <c r="AE79" s="153"/>
      <c r="AI79" s="153"/>
    </row>
    <row r="80" spans="3:35" x14ac:dyDescent="0.3">
      <c r="C80" s="153"/>
      <c r="G80" s="153"/>
      <c r="K80" s="153"/>
      <c r="L80" s="186"/>
      <c r="M80" s="153"/>
      <c r="Q80" s="153"/>
      <c r="U80" s="153"/>
      <c r="AA80" s="153"/>
      <c r="AE80" s="153"/>
      <c r="AI80" s="153"/>
    </row>
    <row r="81" spans="3:35" x14ac:dyDescent="0.3">
      <c r="C81" s="153"/>
      <c r="G81" s="153"/>
      <c r="K81" s="153"/>
      <c r="L81" s="186"/>
      <c r="M81" s="153"/>
      <c r="Q81" s="153"/>
      <c r="U81" s="153"/>
      <c r="AA81" s="153"/>
      <c r="AE81" s="153"/>
      <c r="AI81" s="153"/>
    </row>
    <row r="82" spans="3:35" x14ac:dyDescent="0.3">
      <c r="C82" s="153"/>
      <c r="G82" s="153"/>
      <c r="K82" s="153"/>
      <c r="L82" s="186"/>
      <c r="M82" s="153"/>
      <c r="Q82" s="153"/>
      <c r="U82" s="153"/>
      <c r="AA82" s="153"/>
      <c r="AE82" s="153"/>
      <c r="AI82" s="153"/>
    </row>
    <row r="83" spans="3:35" x14ac:dyDescent="0.3">
      <c r="C83" s="153"/>
      <c r="G83" s="153"/>
      <c r="K83" s="153"/>
      <c r="L83" s="186"/>
      <c r="M83" s="153"/>
      <c r="Q83" s="153"/>
      <c r="U83" s="153"/>
      <c r="AA83" s="153"/>
      <c r="AE83" s="153"/>
      <c r="AI83" s="153"/>
    </row>
    <row r="84" spans="3:35" x14ac:dyDescent="0.3">
      <c r="C84" s="153"/>
      <c r="G84" s="153"/>
      <c r="K84" s="153"/>
      <c r="L84" s="186"/>
      <c r="M84" s="153"/>
      <c r="Q84" s="153"/>
      <c r="U84" s="153"/>
      <c r="AA84" s="153"/>
      <c r="AE84" s="153"/>
      <c r="AI84" s="153"/>
    </row>
    <row r="85" spans="3:35" x14ac:dyDescent="0.3">
      <c r="C85" s="153"/>
      <c r="G85" s="153"/>
      <c r="K85" s="153"/>
      <c r="L85" s="186"/>
      <c r="M85" s="153"/>
      <c r="Q85" s="153"/>
      <c r="U85" s="153"/>
      <c r="AA85" s="153"/>
      <c r="AE85" s="153"/>
      <c r="AI85" s="153"/>
    </row>
    <row r="86" spans="3:35" x14ac:dyDescent="0.3">
      <c r="C86" s="153"/>
      <c r="G86" s="153"/>
      <c r="K86" s="153"/>
      <c r="L86" s="186"/>
      <c r="M86" s="153"/>
      <c r="Q86" s="153"/>
      <c r="U86" s="153"/>
      <c r="AA86" s="153"/>
      <c r="AE86" s="153"/>
      <c r="AI86" s="153"/>
    </row>
    <row r="87" spans="3:35" x14ac:dyDescent="0.3">
      <c r="C87" s="153"/>
      <c r="G87" s="153"/>
      <c r="K87" s="153"/>
      <c r="L87" s="186"/>
      <c r="M87" s="153"/>
      <c r="Q87" s="153"/>
      <c r="U87" s="153"/>
      <c r="AA87" s="153"/>
      <c r="AE87" s="153"/>
      <c r="AI87" s="153"/>
    </row>
    <row r="88" spans="3:35" x14ac:dyDescent="0.3">
      <c r="C88" s="153"/>
      <c r="G88" s="153"/>
      <c r="K88" s="153"/>
      <c r="L88" s="186"/>
      <c r="M88" s="153"/>
      <c r="Q88" s="153"/>
      <c r="U88" s="153"/>
      <c r="AA88" s="153"/>
      <c r="AE88" s="153"/>
      <c r="AI88" s="153"/>
    </row>
    <row r="89" spans="3:35" x14ac:dyDescent="0.3">
      <c r="C89" s="153"/>
      <c r="G89" s="153"/>
      <c r="K89" s="153"/>
      <c r="L89" s="186"/>
      <c r="M89" s="153"/>
      <c r="Q89" s="153"/>
      <c r="U89" s="153"/>
      <c r="AA89" s="153"/>
      <c r="AE89" s="153"/>
      <c r="AI89" s="153"/>
    </row>
    <row r="90" spans="3:35" x14ac:dyDescent="0.3">
      <c r="C90" s="153"/>
      <c r="G90" s="153"/>
      <c r="K90" s="153"/>
      <c r="L90" s="186"/>
      <c r="M90" s="153"/>
      <c r="Q90" s="153"/>
      <c r="U90" s="153"/>
      <c r="AA90" s="153"/>
      <c r="AE90" s="153"/>
      <c r="AI90" s="153"/>
    </row>
    <row r="91" spans="3:35" x14ac:dyDescent="0.3">
      <c r="C91" s="153"/>
      <c r="G91" s="153"/>
      <c r="K91" s="153"/>
      <c r="L91" s="186"/>
      <c r="M91" s="153"/>
      <c r="Q91" s="153"/>
      <c r="U91" s="153"/>
      <c r="AA91" s="153"/>
      <c r="AE91" s="153"/>
      <c r="AI91" s="153"/>
    </row>
    <row r="92" spans="3:35" x14ac:dyDescent="0.3">
      <c r="C92" s="153"/>
      <c r="G92" s="153"/>
      <c r="K92" s="153"/>
      <c r="L92" s="186"/>
      <c r="M92" s="153"/>
      <c r="Q92" s="153"/>
      <c r="U92" s="153"/>
      <c r="AA92" s="153"/>
      <c r="AE92" s="153"/>
      <c r="AI92" s="153"/>
    </row>
    <row r="93" spans="3:35" x14ac:dyDescent="0.3">
      <c r="C93" s="153"/>
      <c r="G93" s="153"/>
      <c r="K93" s="153"/>
      <c r="L93" s="186"/>
      <c r="M93" s="153"/>
      <c r="Q93" s="153"/>
      <c r="U93" s="153"/>
      <c r="AA93" s="153"/>
      <c r="AE93" s="153"/>
      <c r="AI93" s="153"/>
    </row>
    <row r="94" spans="3:35" x14ac:dyDescent="0.3">
      <c r="C94" s="153"/>
      <c r="G94" s="153"/>
      <c r="K94" s="153"/>
      <c r="L94" s="186"/>
      <c r="M94" s="153"/>
      <c r="Q94" s="153"/>
      <c r="U94" s="153"/>
      <c r="AA94" s="153"/>
      <c r="AE94" s="153"/>
      <c r="AI94" s="153"/>
    </row>
    <row r="95" spans="3:35" x14ac:dyDescent="0.3">
      <c r="C95" s="153"/>
      <c r="G95" s="153"/>
      <c r="K95" s="153"/>
      <c r="L95" s="186"/>
      <c r="M95" s="153"/>
      <c r="Q95" s="153"/>
      <c r="U95" s="153"/>
      <c r="AA95" s="153"/>
      <c r="AE95" s="153"/>
      <c r="AI95" s="153"/>
    </row>
    <row r="96" spans="3:35" x14ac:dyDescent="0.3">
      <c r="C96" s="153"/>
      <c r="G96" s="153"/>
      <c r="K96" s="153"/>
      <c r="L96" s="186"/>
      <c r="M96" s="153"/>
      <c r="Q96" s="153"/>
      <c r="U96" s="153"/>
      <c r="AA96" s="153"/>
      <c r="AE96" s="153"/>
      <c r="AI96" s="153"/>
    </row>
    <row r="97" spans="3:35" x14ac:dyDescent="0.3">
      <c r="C97" s="153"/>
      <c r="G97" s="153"/>
      <c r="K97" s="153"/>
      <c r="L97" s="186"/>
      <c r="M97" s="153"/>
      <c r="Q97" s="153"/>
      <c r="U97" s="153"/>
      <c r="AA97" s="153"/>
      <c r="AE97" s="153"/>
      <c r="AI97" s="153"/>
    </row>
    <row r="98" spans="3:35" x14ac:dyDescent="0.3">
      <c r="C98" s="153"/>
      <c r="G98" s="153"/>
      <c r="K98" s="153"/>
      <c r="L98" s="186"/>
      <c r="M98" s="153"/>
      <c r="Q98" s="153"/>
      <c r="U98" s="153"/>
      <c r="AA98" s="153"/>
      <c r="AE98" s="153"/>
      <c r="AI98" s="153"/>
    </row>
    <row r="99" spans="3:35" x14ac:dyDescent="0.3">
      <c r="C99" s="153"/>
      <c r="G99" s="153"/>
      <c r="K99" s="153"/>
      <c r="L99" s="186"/>
      <c r="M99" s="153"/>
      <c r="Q99" s="153"/>
      <c r="U99" s="153"/>
      <c r="AA99" s="153"/>
      <c r="AE99" s="153"/>
      <c r="AI99" s="153"/>
    </row>
    <row r="100" spans="3:35" x14ac:dyDescent="0.3">
      <c r="C100" s="153"/>
      <c r="G100" s="153"/>
      <c r="K100" s="153"/>
      <c r="L100" s="186"/>
      <c r="M100" s="153"/>
      <c r="Q100" s="153"/>
      <c r="U100" s="153"/>
      <c r="AA100" s="153"/>
      <c r="AE100" s="153"/>
      <c r="AI100" s="153"/>
    </row>
    <row r="101" spans="3:35" x14ac:dyDescent="0.3">
      <c r="C101" s="153"/>
      <c r="G101" s="153"/>
      <c r="K101" s="153"/>
      <c r="L101" s="186"/>
      <c r="M101" s="153"/>
      <c r="Q101" s="153"/>
      <c r="U101" s="153"/>
      <c r="AA101" s="153"/>
      <c r="AE101" s="153"/>
      <c r="AI101" s="153"/>
    </row>
    <row r="102" spans="3:35" x14ac:dyDescent="0.3">
      <c r="C102" s="153"/>
      <c r="G102" s="153"/>
      <c r="K102" s="153"/>
      <c r="L102" s="186"/>
      <c r="M102" s="153"/>
      <c r="Q102" s="153"/>
      <c r="U102" s="153"/>
      <c r="AA102" s="153"/>
      <c r="AE102" s="153"/>
      <c r="AI102" s="153"/>
    </row>
    <row r="103" spans="3:35" x14ac:dyDescent="0.3">
      <c r="C103" s="153"/>
      <c r="G103" s="153"/>
      <c r="K103" s="153"/>
      <c r="L103" s="186"/>
      <c r="M103" s="153"/>
      <c r="Q103" s="153"/>
      <c r="U103" s="153"/>
      <c r="AA103" s="153"/>
      <c r="AE103" s="153"/>
      <c r="AI103" s="153"/>
    </row>
    <row r="104" spans="3:35" x14ac:dyDescent="0.3">
      <c r="C104" s="153"/>
      <c r="G104" s="153"/>
      <c r="K104" s="153"/>
      <c r="L104" s="186"/>
      <c r="M104" s="153"/>
      <c r="Q104" s="153"/>
      <c r="U104" s="153"/>
      <c r="AA104" s="153"/>
      <c r="AE104" s="153"/>
      <c r="AI104" s="153"/>
    </row>
    <row r="105" spans="3:35" x14ac:dyDescent="0.3">
      <c r="C105" s="153"/>
      <c r="G105" s="153"/>
      <c r="K105" s="153"/>
      <c r="L105" s="186"/>
      <c r="M105" s="153"/>
      <c r="Q105" s="153"/>
      <c r="U105" s="153"/>
      <c r="AA105" s="153"/>
      <c r="AE105" s="153"/>
      <c r="AI105" s="153"/>
    </row>
    <row r="106" spans="3:35" x14ac:dyDescent="0.3">
      <c r="C106" s="153"/>
      <c r="G106" s="153"/>
      <c r="K106" s="153"/>
      <c r="L106" s="186"/>
      <c r="M106" s="153"/>
      <c r="Q106" s="153"/>
      <c r="U106" s="153"/>
      <c r="AA106" s="153"/>
      <c r="AE106" s="153"/>
      <c r="AI106" s="153"/>
    </row>
    <row r="107" spans="3:35" x14ac:dyDescent="0.3">
      <c r="C107" s="153"/>
      <c r="G107" s="153"/>
      <c r="K107" s="153"/>
      <c r="L107" s="186"/>
      <c r="M107" s="153"/>
      <c r="Q107" s="153"/>
      <c r="U107" s="153"/>
      <c r="AA107" s="153"/>
      <c r="AE107" s="153"/>
      <c r="AI107" s="153"/>
    </row>
    <row r="108" spans="3:35" x14ac:dyDescent="0.3">
      <c r="C108" s="153"/>
      <c r="G108" s="153"/>
      <c r="K108" s="153"/>
      <c r="L108" s="186"/>
      <c r="M108" s="153"/>
      <c r="Q108" s="153"/>
      <c r="U108" s="153"/>
      <c r="AA108" s="153"/>
      <c r="AE108" s="153"/>
      <c r="AI108" s="153"/>
    </row>
    <row r="109" spans="3:35" x14ac:dyDescent="0.3">
      <c r="C109" s="153"/>
      <c r="G109" s="153"/>
      <c r="K109" s="153"/>
      <c r="L109" s="186"/>
      <c r="M109" s="153"/>
      <c r="Q109" s="153"/>
      <c r="U109" s="153"/>
      <c r="AA109" s="153"/>
      <c r="AE109" s="153"/>
      <c r="AI109" s="153"/>
    </row>
    <row r="110" spans="3:35" x14ac:dyDescent="0.3">
      <c r="C110" s="153"/>
      <c r="G110" s="153"/>
      <c r="K110" s="153"/>
      <c r="L110" s="186"/>
      <c r="M110" s="153"/>
      <c r="Q110" s="153"/>
      <c r="U110" s="153"/>
      <c r="AA110" s="153"/>
      <c r="AE110" s="153"/>
      <c r="AI110" s="153"/>
    </row>
    <row r="111" spans="3:35" x14ac:dyDescent="0.3">
      <c r="C111" s="153"/>
      <c r="G111" s="153"/>
      <c r="K111" s="153"/>
      <c r="L111" s="186"/>
      <c r="M111" s="153"/>
      <c r="Q111" s="153"/>
      <c r="U111" s="153"/>
      <c r="AA111" s="153"/>
      <c r="AE111" s="153"/>
      <c r="AI111" s="153"/>
    </row>
    <row r="112" spans="3:35" x14ac:dyDescent="0.3">
      <c r="C112" s="153"/>
      <c r="G112" s="153"/>
      <c r="K112" s="153"/>
      <c r="L112" s="186"/>
      <c r="M112" s="153"/>
      <c r="Q112" s="153"/>
      <c r="U112" s="153"/>
      <c r="AA112" s="153"/>
      <c r="AE112" s="153"/>
      <c r="AI112" s="153"/>
    </row>
    <row r="113" spans="3:35" x14ac:dyDescent="0.3">
      <c r="C113" s="153"/>
      <c r="G113" s="153"/>
      <c r="K113" s="153"/>
      <c r="L113" s="186"/>
      <c r="M113" s="153"/>
      <c r="Q113" s="153"/>
      <c r="U113" s="153"/>
      <c r="AA113" s="153"/>
      <c r="AE113" s="153"/>
      <c r="AI113" s="153"/>
    </row>
    <row r="114" spans="3:35" x14ac:dyDescent="0.3">
      <c r="C114" s="153"/>
      <c r="G114" s="153"/>
      <c r="K114" s="153"/>
      <c r="L114" s="186"/>
      <c r="M114" s="153"/>
      <c r="Q114" s="153"/>
      <c r="U114" s="153"/>
      <c r="AA114" s="153"/>
      <c r="AE114" s="153"/>
      <c r="AI114" s="153"/>
    </row>
    <row r="115" spans="3:35" x14ac:dyDescent="0.3">
      <c r="C115" s="153"/>
      <c r="G115" s="153"/>
      <c r="K115" s="153"/>
      <c r="L115" s="186"/>
      <c r="M115" s="153"/>
      <c r="Q115" s="153"/>
      <c r="U115" s="153"/>
      <c r="AA115" s="153"/>
      <c r="AE115" s="153"/>
      <c r="AI115" s="153"/>
    </row>
    <row r="116" spans="3:35" x14ac:dyDescent="0.3">
      <c r="C116" s="153"/>
      <c r="G116" s="153"/>
      <c r="K116" s="153"/>
      <c r="L116" s="186"/>
      <c r="M116" s="153"/>
      <c r="Q116" s="153"/>
      <c r="U116" s="153"/>
      <c r="AA116" s="153"/>
      <c r="AE116" s="153"/>
      <c r="AI116" s="153"/>
    </row>
    <row r="117" spans="3:35" x14ac:dyDescent="0.3">
      <c r="C117" s="153"/>
      <c r="G117" s="153"/>
      <c r="K117" s="153"/>
      <c r="L117" s="186"/>
      <c r="M117" s="153"/>
      <c r="Q117" s="153"/>
      <c r="U117" s="153"/>
      <c r="AA117" s="153"/>
      <c r="AE117" s="153"/>
      <c r="AI117" s="153"/>
    </row>
    <row r="118" spans="3:35" x14ac:dyDescent="0.3">
      <c r="C118" s="153"/>
      <c r="G118" s="153"/>
      <c r="K118" s="153"/>
      <c r="L118" s="186"/>
      <c r="M118" s="153"/>
      <c r="Q118" s="153"/>
      <c r="U118" s="153"/>
      <c r="AA118" s="153"/>
      <c r="AE118" s="153"/>
      <c r="AI118" s="153"/>
    </row>
    <row r="119" spans="3:35" x14ac:dyDescent="0.3">
      <c r="C119" s="153"/>
      <c r="G119" s="153"/>
      <c r="K119" s="153"/>
      <c r="L119" s="186"/>
      <c r="M119" s="153"/>
      <c r="Q119" s="153"/>
      <c r="U119" s="153"/>
      <c r="AA119" s="153"/>
      <c r="AE119" s="153"/>
      <c r="AI119" s="153"/>
    </row>
    <row r="120" spans="3:35" x14ac:dyDescent="0.3">
      <c r="C120" s="153"/>
      <c r="G120" s="153"/>
      <c r="K120" s="153"/>
      <c r="L120" s="186"/>
      <c r="M120" s="153"/>
      <c r="Q120" s="153"/>
      <c r="U120" s="153"/>
      <c r="AA120" s="153"/>
      <c r="AE120" s="153"/>
      <c r="AI120" s="153"/>
    </row>
    <row r="121" spans="3:35" x14ac:dyDescent="0.3">
      <c r="C121" s="153"/>
      <c r="G121" s="153"/>
      <c r="K121" s="153"/>
      <c r="L121" s="186"/>
      <c r="M121" s="153"/>
      <c r="Q121" s="153"/>
      <c r="U121" s="153"/>
      <c r="AA121" s="153"/>
      <c r="AE121" s="153"/>
      <c r="AI121" s="153"/>
    </row>
    <row r="122" spans="3:35" x14ac:dyDescent="0.3">
      <c r="C122" s="153"/>
      <c r="G122" s="153"/>
      <c r="K122" s="153"/>
      <c r="L122" s="186"/>
      <c r="M122" s="153"/>
      <c r="Q122" s="153"/>
      <c r="U122" s="153"/>
      <c r="AA122" s="153"/>
      <c r="AE122" s="153"/>
      <c r="AI122" s="153"/>
    </row>
    <row r="123" spans="3:35" x14ac:dyDescent="0.3">
      <c r="C123" s="153"/>
      <c r="G123" s="153"/>
      <c r="K123" s="153"/>
      <c r="L123" s="186"/>
      <c r="M123" s="153"/>
      <c r="Q123" s="153"/>
      <c r="U123" s="153"/>
      <c r="AA123" s="153"/>
      <c r="AE123" s="153"/>
      <c r="AI123" s="153"/>
    </row>
    <row r="124" spans="3:35" x14ac:dyDescent="0.3">
      <c r="C124" s="153"/>
      <c r="G124" s="153"/>
      <c r="K124" s="153"/>
      <c r="L124" s="186"/>
      <c r="M124" s="153"/>
      <c r="Q124" s="153"/>
      <c r="U124" s="153"/>
      <c r="AA124" s="153"/>
      <c r="AE124" s="153"/>
      <c r="AI124" s="153"/>
    </row>
    <row r="125" spans="3:35" x14ac:dyDescent="0.3">
      <c r="C125" s="153"/>
      <c r="G125" s="153"/>
      <c r="K125" s="153"/>
      <c r="L125" s="186"/>
      <c r="M125" s="153"/>
      <c r="Q125" s="153"/>
      <c r="U125" s="153"/>
      <c r="AA125" s="153"/>
      <c r="AE125" s="153"/>
      <c r="AI125" s="153"/>
    </row>
    <row r="126" spans="3:35" x14ac:dyDescent="0.3">
      <c r="C126" s="153"/>
      <c r="G126" s="153"/>
      <c r="K126" s="153"/>
      <c r="L126" s="186"/>
      <c r="M126" s="153"/>
      <c r="Q126" s="153"/>
      <c r="U126" s="153"/>
      <c r="AA126" s="153"/>
      <c r="AE126" s="153"/>
      <c r="AI126" s="153"/>
    </row>
    <row r="127" spans="3:35" x14ac:dyDescent="0.3">
      <c r="C127" s="153"/>
      <c r="G127" s="153"/>
      <c r="K127" s="153"/>
      <c r="L127" s="186"/>
      <c r="M127" s="153"/>
      <c r="Q127" s="153"/>
      <c r="U127" s="153"/>
      <c r="AA127" s="153"/>
      <c r="AE127" s="153"/>
      <c r="AI127" s="153"/>
    </row>
    <row r="128" spans="3:35" x14ac:dyDescent="0.3">
      <c r="C128" s="153"/>
      <c r="G128" s="153"/>
      <c r="K128" s="153"/>
      <c r="L128" s="186"/>
      <c r="M128" s="153"/>
      <c r="Q128" s="153"/>
      <c r="U128" s="153"/>
      <c r="AA128" s="153"/>
      <c r="AE128" s="153"/>
      <c r="AI128" s="153"/>
    </row>
    <row r="129" spans="3:35" x14ac:dyDescent="0.3">
      <c r="C129" s="153"/>
      <c r="G129" s="153"/>
      <c r="K129" s="153"/>
      <c r="L129" s="186"/>
      <c r="M129" s="153"/>
      <c r="Q129" s="153"/>
      <c r="U129" s="153"/>
      <c r="AA129" s="153"/>
      <c r="AE129" s="153"/>
      <c r="AI129" s="153"/>
    </row>
    <row r="130" spans="3:35" x14ac:dyDescent="0.3">
      <c r="C130" s="153"/>
      <c r="G130" s="153"/>
      <c r="K130" s="153"/>
      <c r="L130" s="186"/>
      <c r="M130" s="153"/>
      <c r="Q130" s="153"/>
      <c r="U130" s="153"/>
      <c r="AA130" s="153"/>
      <c r="AE130" s="153"/>
      <c r="AI130" s="153"/>
    </row>
    <row r="131" spans="3:35" x14ac:dyDescent="0.3">
      <c r="C131" s="153"/>
      <c r="G131" s="153"/>
      <c r="K131" s="153"/>
      <c r="L131" s="186"/>
      <c r="M131" s="153"/>
      <c r="Q131" s="153"/>
      <c r="U131" s="153"/>
      <c r="AA131" s="153"/>
      <c r="AE131" s="153"/>
      <c r="AI131" s="153"/>
    </row>
    <row r="132" spans="3:35" x14ac:dyDescent="0.3">
      <c r="C132" s="153"/>
      <c r="G132" s="153"/>
      <c r="K132" s="153"/>
      <c r="L132" s="186"/>
      <c r="M132" s="153"/>
      <c r="Q132" s="153"/>
      <c r="U132" s="153"/>
      <c r="AA132" s="153"/>
      <c r="AE132" s="153"/>
      <c r="AI132" s="153"/>
    </row>
    <row r="133" spans="3:35" x14ac:dyDescent="0.3">
      <c r="C133" s="153"/>
      <c r="G133" s="153"/>
      <c r="K133" s="153"/>
      <c r="L133" s="186"/>
      <c r="M133" s="153"/>
      <c r="Q133" s="153"/>
      <c r="U133" s="153"/>
      <c r="AA133" s="153"/>
      <c r="AE133" s="153"/>
      <c r="AI133" s="153"/>
    </row>
    <row r="134" spans="3:35" x14ac:dyDescent="0.3">
      <c r="C134" s="153"/>
      <c r="G134" s="153"/>
      <c r="K134" s="153"/>
      <c r="L134" s="186"/>
      <c r="M134" s="153"/>
      <c r="Q134" s="153"/>
      <c r="U134" s="153"/>
      <c r="AA134" s="153"/>
      <c r="AE134" s="153"/>
      <c r="AI134" s="153"/>
    </row>
    <row r="135" spans="3:35" x14ac:dyDescent="0.3">
      <c r="C135" s="153"/>
      <c r="G135" s="153"/>
      <c r="K135" s="153"/>
      <c r="L135" s="186"/>
      <c r="M135" s="153"/>
      <c r="Q135" s="153"/>
      <c r="U135" s="153"/>
      <c r="AA135" s="153"/>
      <c r="AE135" s="153"/>
      <c r="AI135" s="153"/>
    </row>
    <row r="136" spans="3:35" x14ac:dyDescent="0.3">
      <c r="C136" s="153"/>
      <c r="G136" s="153"/>
      <c r="K136" s="153"/>
      <c r="L136" s="186"/>
      <c r="M136" s="153"/>
      <c r="Q136" s="153"/>
      <c r="U136" s="153"/>
      <c r="AA136" s="153"/>
      <c r="AE136" s="153"/>
      <c r="AI136" s="153"/>
    </row>
    <row r="137" spans="3:35" x14ac:dyDescent="0.3">
      <c r="C137" s="153"/>
      <c r="G137" s="153"/>
      <c r="K137" s="153"/>
      <c r="L137" s="186"/>
      <c r="M137" s="153"/>
      <c r="Q137" s="153"/>
      <c r="U137" s="153"/>
      <c r="AA137" s="153"/>
      <c r="AE137" s="153"/>
      <c r="AI137" s="153"/>
    </row>
    <row r="138" spans="3:35" x14ac:dyDescent="0.3">
      <c r="C138" s="153"/>
      <c r="G138" s="153"/>
      <c r="K138" s="153"/>
      <c r="L138" s="186"/>
      <c r="M138" s="153"/>
      <c r="Q138" s="153"/>
      <c r="U138" s="153"/>
      <c r="AA138" s="153"/>
      <c r="AE138" s="153"/>
      <c r="AI138" s="153"/>
    </row>
    <row r="139" spans="3:35" x14ac:dyDescent="0.3">
      <c r="C139" s="153"/>
      <c r="G139" s="153"/>
      <c r="K139" s="153"/>
      <c r="L139" s="186"/>
      <c r="M139" s="153"/>
      <c r="Q139" s="153"/>
      <c r="U139" s="153"/>
      <c r="AA139" s="153"/>
      <c r="AE139" s="153"/>
      <c r="AI139" s="153"/>
    </row>
    <row r="140" spans="3:35" x14ac:dyDescent="0.3">
      <c r="C140" s="153"/>
      <c r="G140" s="153"/>
      <c r="K140" s="153"/>
      <c r="L140" s="186"/>
      <c r="M140" s="153"/>
      <c r="Q140" s="153"/>
      <c r="U140" s="153"/>
      <c r="AA140" s="153"/>
      <c r="AE140" s="153"/>
      <c r="AI140" s="153"/>
    </row>
    <row r="141" spans="3:35" x14ac:dyDescent="0.3">
      <c r="C141" s="153"/>
      <c r="G141" s="153"/>
      <c r="K141" s="153"/>
      <c r="L141" s="186"/>
      <c r="M141" s="153"/>
      <c r="Q141" s="153"/>
      <c r="U141" s="153"/>
      <c r="AA141" s="153"/>
      <c r="AE141" s="153"/>
      <c r="AI141" s="153"/>
    </row>
    <row r="142" spans="3:35" x14ac:dyDescent="0.3">
      <c r="C142" s="153"/>
      <c r="G142" s="153"/>
      <c r="K142" s="153"/>
      <c r="L142" s="186"/>
      <c r="M142" s="153"/>
      <c r="Q142" s="153"/>
      <c r="U142" s="153"/>
      <c r="AA142" s="153"/>
      <c r="AE142" s="153"/>
      <c r="AI142" s="153"/>
    </row>
    <row r="143" spans="3:35" x14ac:dyDescent="0.3">
      <c r="C143" s="153"/>
      <c r="G143" s="153"/>
      <c r="K143" s="153"/>
      <c r="L143" s="186"/>
      <c r="M143" s="153"/>
      <c r="Q143" s="153"/>
      <c r="U143" s="153"/>
      <c r="AA143" s="153"/>
      <c r="AE143" s="153"/>
      <c r="AI143" s="153"/>
    </row>
    <row r="144" spans="3:35" x14ac:dyDescent="0.3">
      <c r="C144" s="153"/>
      <c r="G144" s="153"/>
      <c r="K144" s="153"/>
      <c r="L144" s="186"/>
      <c r="M144" s="153"/>
      <c r="Q144" s="153"/>
      <c r="U144" s="153"/>
      <c r="AA144" s="153"/>
      <c r="AE144" s="153"/>
      <c r="AI144" s="153"/>
    </row>
    <row r="145" spans="3:35" x14ac:dyDescent="0.3">
      <c r="C145" s="153"/>
      <c r="G145" s="153"/>
      <c r="K145" s="153"/>
      <c r="L145" s="186"/>
      <c r="M145" s="153"/>
      <c r="Q145" s="153"/>
      <c r="U145" s="153"/>
      <c r="AA145" s="153"/>
      <c r="AE145" s="153"/>
      <c r="AI145" s="153"/>
    </row>
    <row r="146" spans="3:35" x14ac:dyDescent="0.3">
      <c r="C146" s="153"/>
      <c r="G146" s="153"/>
      <c r="K146" s="153"/>
      <c r="L146" s="186"/>
      <c r="M146" s="153"/>
      <c r="Q146" s="153"/>
      <c r="U146" s="153"/>
      <c r="AA146" s="153"/>
      <c r="AE146" s="153"/>
      <c r="AI146" s="153"/>
    </row>
    <row r="147" spans="3:35" x14ac:dyDescent="0.3">
      <c r="C147" s="153"/>
      <c r="G147" s="153"/>
      <c r="K147" s="153"/>
      <c r="L147" s="186"/>
      <c r="M147" s="153"/>
      <c r="Q147" s="153"/>
      <c r="U147" s="153"/>
      <c r="AA147" s="153"/>
      <c r="AE147" s="153"/>
      <c r="AI147" s="153"/>
    </row>
    <row r="148" spans="3:35" x14ac:dyDescent="0.3">
      <c r="C148" s="153"/>
      <c r="G148" s="153"/>
      <c r="K148" s="153"/>
      <c r="L148" s="186"/>
      <c r="M148" s="153"/>
      <c r="Q148" s="153"/>
      <c r="U148" s="153"/>
      <c r="AA148" s="153"/>
      <c r="AE148" s="153"/>
      <c r="AI148" s="153"/>
    </row>
    <row r="149" spans="3:35" x14ac:dyDescent="0.3">
      <c r="C149" s="153"/>
      <c r="G149" s="153"/>
      <c r="K149" s="153"/>
      <c r="L149" s="186"/>
      <c r="M149" s="153"/>
      <c r="Q149" s="153"/>
      <c r="U149" s="153"/>
      <c r="AA149" s="153"/>
      <c r="AE149" s="153"/>
      <c r="AI149" s="153"/>
    </row>
    <row r="150" spans="3:35" x14ac:dyDescent="0.3">
      <c r="C150" s="153"/>
      <c r="G150" s="153"/>
      <c r="K150" s="153"/>
      <c r="L150" s="186"/>
      <c r="M150" s="153"/>
      <c r="Q150" s="153"/>
      <c r="U150" s="153"/>
      <c r="AA150" s="153"/>
      <c r="AE150" s="153"/>
      <c r="AI150" s="153"/>
    </row>
    <row r="151" spans="3:35" x14ac:dyDescent="0.3">
      <c r="C151" s="153"/>
      <c r="G151" s="153"/>
      <c r="K151" s="153"/>
      <c r="L151" s="186"/>
      <c r="M151" s="153"/>
      <c r="Q151" s="153"/>
      <c r="U151" s="153"/>
      <c r="AA151" s="153"/>
      <c r="AE151" s="153"/>
      <c r="AI151" s="153"/>
    </row>
    <row r="152" spans="3:35" x14ac:dyDescent="0.3">
      <c r="C152" s="153"/>
      <c r="G152" s="153"/>
      <c r="K152" s="153"/>
      <c r="L152" s="186"/>
      <c r="M152" s="153"/>
      <c r="Q152" s="153"/>
      <c r="U152" s="153"/>
      <c r="AA152" s="153"/>
      <c r="AE152" s="153"/>
      <c r="AI152" s="153"/>
    </row>
    <row r="153" spans="3:35" x14ac:dyDescent="0.3">
      <c r="C153" s="153"/>
      <c r="G153" s="153"/>
      <c r="K153" s="153"/>
      <c r="L153" s="186"/>
      <c r="M153" s="153"/>
      <c r="Q153" s="153"/>
      <c r="U153" s="153"/>
      <c r="AA153" s="153"/>
      <c r="AE153" s="153"/>
      <c r="AI153" s="153"/>
    </row>
    <row r="154" spans="3:35" x14ac:dyDescent="0.3">
      <c r="C154" s="153"/>
      <c r="G154" s="153"/>
      <c r="K154" s="153"/>
      <c r="L154" s="186"/>
      <c r="M154" s="153"/>
      <c r="Q154" s="153"/>
      <c r="U154" s="153"/>
      <c r="AA154" s="153"/>
      <c r="AE154" s="153"/>
      <c r="AI154" s="153"/>
    </row>
    <row r="155" spans="3:35" x14ac:dyDescent="0.3">
      <c r="C155" s="153"/>
      <c r="G155" s="153"/>
      <c r="K155" s="153"/>
      <c r="L155" s="186"/>
      <c r="M155" s="153"/>
      <c r="Q155" s="153"/>
      <c r="U155" s="153"/>
      <c r="AA155" s="153"/>
      <c r="AE155" s="153"/>
      <c r="AI155" s="153"/>
    </row>
    <row r="156" spans="3:35" x14ac:dyDescent="0.3">
      <c r="C156" s="153"/>
      <c r="G156" s="153"/>
      <c r="K156" s="153"/>
      <c r="L156" s="186"/>
      <c r="M156" s="153"/>
      <c r="Q156" s="153"/>
      <c r="U156" s="153"/>
      <c r="AA156" s="153"/>
      <c r="AE156" s="153"/>
      <c r="AI156" s="153"/>
    </row>
    <row r="157" spans="3:35" x14ac:dyDescent="0.3">
      <c r="C157" s="153"/>
      <c r="G157" s="153"/>
      <c r="K157" s="153"/>
      <c r="L157" s="186"/>
      <c r="M157" s="153"/>
      <c r="Q157" s="153"/>
      <c r="U157" s="153"/>
      <c r="AA157" s="153"/>
      <c r="AE157" s="153"/>
      <c r="AI157" s="153"/>
    </row>
    <row r="158" spans="3:35" x14ac:dyDescent="0.3">
      <c r="C158" s="153"/>
      <c r="G158" s="153"/>
      <c r="K158" s="153"/>
      <c r="L158" s="186"/>
      <c r="M158" s="153"/>
      <c r="Q158" s="153"/>
      <c r="U158" s="153"/>
      <c r="AA158" s="153"/>
      <c r="AE158" s="153"/>
      <c r="AI158" s="153"/>
    </row>
    <row r="159" spans="3:35" x14ac:dyDescent="0.3">
      <c r="C159" s="153"/>
      <c r="G159" s="153"/>
      <c r="K159" s="153"/>
      <c r="L159" s="186"/>
      <c r="M159" s="153"/>
      <c r="Q159" s="153"/>
      <c r="U159" s="153"/>
      <c r="AA159" s="153"/>
      <c r="AE159" s="153"/>
      <c r="AI159" s="153"/>
    </row>
    <row r="160" spans="3:35" x14ac:dyDescent="0.3">
      <c r="C160" s="153"/>
      <c r="G160" s="153"/>
      <c r="K160" s="153"/>
      <c r="L160" s="186"/>
      <c r="M160" s="153"/>
      <c r="Q160" s="153"/>
      <c r="U160" s="153"/>
      <c r="AA160" s="153"/>
      <c r="AE160" s="153"/>
      <c r="AI160" s="153"/>
    </row>
    <row r="161" spans="3:35" x14ac:dyDescent="0.3">
      <c r="C161" s="153"/>
      <c r="G161" s="153"/>
      <c r="K161" s="153"/>
      <c r="L161" s="186"/>
      <c r="M161" s="153"/>
      <c r="Q161" s="153"/>
      <c r="U161" s="153"/>
      <c r="AA161" s="153"/>
      <c r="AE161" s="153"/>
      <c r="AI161" s="153"/>
    </row>
    <row r="162" spans="3:35" x14ac:dyDescent="0.3">
      <c r="C162" s="153"/>
      <c r="G162" s="153"/>
      <c r="K162" s="153"/>
      <c r="L162" s="186"/>
      <c r="M162" s="153"/>
      <c r="Q162" s="153"/>
      <c r="U162" s="153"/>
      <c r="AA162" s="153"/>
      <c r="AE162" s="153"/>
      <c r="AI162" s="153"/>
    </row>
    <row r="163" spans="3:35" x14ac:dyDescent="0.3">
      <c r="C163" s="153"/>
      <c r="G163" s="153"/>
      <c r="K163" s="153"/>
      <c r="L163" s="186"/>
      <c r="M163" s="153"/>
      <c r="Q163" s="153"/>
      <c r="U163" s="153"/>
      <c r="AA163" s="153"/>
      <c r="AE163" s="153"/>
      <c r="AI163" s="153"/>
    </row>
    <row r="164" spans="3:35" x14ac:dyDescent="0.3">
      <c r="C164" s="153"/>
      <c r="G164" s="153"/>
      <c r="K164" s="153"/>
      <c r="L164" s="186"/>
      <c r="M164" s="153"/>
      <c r="Q164" s="153"/>
      <c r="U164" s="153"/>
      <c r="AA164" s="153"/>
      <c r="AE164" s="153"/>
      <c r="AI164" s="153"/>
    </row>
    <row r="165" spans="3:35" x14ac:dyDescent="0.3">
      <c r="C165" s="153"/>
      <c r="G165" s="153"/>
      <c r="K165" s="153"/>
      <c r="L165" s="186"/>
      <c r="M165" s="153"/>
      <c r="Q165" s="153"/>
      <c r="U165" s="153"/>
      <c r="AA165" s="153"/>
      <c r="AE165" s="153"/>
      <c r="AI165" s="153"/>
    </row>
    <row r="166" spans="3:35" x14ac:dyDescent="0.3">
      <c r="C166" s="153"/>
      <c r="G166" s="153"/>
      <c r="K166" s="153"/>
      <c r="L166" s="186"/>
      <c r="M166" s="153"/>
      <c r="Q166" s="153"/>
      <c r="U166" s="153"/>
      <c r="AA166" s="153"/>
      <c r="AE166" s="153"/>
      <c r="AI166" s="153"/>
    </row>
    <row r="167" spans="3:35" x14ac:dyDescent="0.3">
      <c r="C167" s="153"/>
      <c r="G167" s="153"/>
      <c r="K167" s="153"/>
      <c r="L167" s="186"/>
      <c r="M167" s="153"/>
      <c r="Q167" s="153"/>
      <c r="U167" s="153"/>
      <c r="AA167" s="153"/>
      <c r="AE167" s="153"/>
      <c r="AI167" s="153"/>
    </row>
    <row r="168" spans="3:35" x14ac:dyDescent="0.3">
      <c r="C168" s="153"/>
      <c r="G168" s="153"/>
      <c r="K168" s="153"/>
      <c r="L168" s="186"/>
      <c r="M168" s="153"/>
      <c r="Q168" s="153"/>
      <c r="U168" s="153"/>
      <c r="AA168" s="153"/>
      <c r="AE168" s="153"/>
      <c r="AI168" s="153"/>
    </row>
    <row r="169" spans="3:35" x14ac:dyDescent="0.3">
      <c r="C169" s="153"/>
      <c r="G169" s="153"/>
      <c r="K169" s="153"/>
      <c r="L169" s="186"/>
      <c r="M169" s="153"/>
      <c r="Q169" s="153"/>
      <c r="U169" s="153"/>
      <c r="AA169" s="153"/>
      <c r="AE169" s="153"/>
      <c r="AI169" s="153"/>
    </row>
    <row r="170" spans="3:35" x14ac:dyDescent="0.3">
      <c r="C170" s="153"/>
      <c r="G170" s="153"/>
      <c r="K170" s="153"/>
      <c r="L170" s="186"/>
      <c r="M170" s="153"/>
      <c r="Q170" s="153"/>
      <c r="U170" s="153"/>
      <c r="AA170" s="153"/>
      <c r="AE170" s="153"/>
      <c r="AI170" s="153"/>
    </row>
  </sheetData>
  <mergeCells count="3">
    <mergeCell ref="B2:K2"/>
    <mergeCell ref="N2:W2"/>
    <mergeCell ref="Z2:AJ2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1"/>
  <sheetViews>
    <sheetView zoomScaleNormal="100" workbookViewId="0"/>
  </sheetViews>
  <sheetFormatPr baseColWidth="10" defaultColWidth="8.75" defaultRowHeight="13.5" x14ac:dyDescent="0.25"/>
  <cols>
    <col min="1" max="2" width="8.75" style="109"/>
    <col min="3" max="3" width="9.125" style="109" customWidth="1"/>
    <col min="4" max="5" width="8.75" style="109"/>
    <col min="6" max="6" width="14.5" style="109" bestFit="1" customWidth="1"/>
    <col min="7" max="8" width="11.625" style="109" customWidth="1"/>
    <col min="9" max="9" width="4.125" style="109" customWidth="1"/>
    <col min="10" max="11" width="10.25" style="109" bestFit="1" customWidth="1"/>
    <col min="12" max="16384" width="8.75" style="109"/>
  </cols>
  <sheetData>
    <row r="1" spans="2:11" ht="14.25" thickBot="1" x14ac:dyDescent="0.3">
      <c r="B1" s="109" t="s">
        <v>150</v>
      </c>
      <c r="F1" s="109" t="s">
        <v>151</v>
      </c>
    </row>
    <row r="2" spans="2:11" x14ac:dyDescent="0.25">
      <c r="B2" s="99" t="s">
        <v>10</v>
      </c>
      <c r="C2" s="99" t="s">
        <v>128</v>
      </c>
      <c r="D2" s="99" t="s">
        <v>129</v>
      </c>
      <c r="F2" s="209" t="s">
        <v>77</v>
      </c>
      <c r="G2" s="210" t="s">
        <v>152</v>
      </c>
      <c r="H2" s="210" t="s">
        <v>153</v>
      </c>
      <c r="I2" s="210"/>
      <c r="J2" s="211" t="s">
        <v>154</v>
      </c>
      <c r="K2" s="212"/>
    </row>
    <row r="3" spans="2:11" x14ac:dyDescent="0.25">
      <c r="B3" s="99" t="s">
        <v>145</v>
      </c>
      <c r="C3" s="99" t="s">
        <v>145</v>
      </c>
      <c r="D3" s="99" t="s">
        <v>11</v>
      </c>
      <c r="F3" s="98" t="s">
        <v>1</v>
      </c>
      <c r="G3" s="102">
        <v>550000</v>
      </c>
      <c r="H3" s="102">
        <v>780000</v>
      </c>
      <c r="I3" s="99"/>
      <c r="J3" s="102">
        <f>G3-[1]IngMyV!C17</f>
        <v>507888.29880952381</v>
      </c>
      <c r="K3" s="213">
        <f>H3-[1]IngMyV!C17</f>
        <v>737888.29880952381</v>
      </c>
    </row>
    <row r="4" spans="2:11" x14ac:dyDescent="0.25">
      <c r="B4" s="102">
        <v>1</v>
      </c>
      <c r="C4" s="102">
        <v>200</v>
      </c>
      <c r="D4" s="99">
        <v>2.8069000000000002</v>
      </c>
      <c r="F4" s="98" t="s">
        <v>155</v>
      </c>
      <c r="G4" s="214">
        <f t="shared" ref="G4:G9" si="0">(C4-B4)*D4</f>
        <v>558.57310000000007</v>
      </c>
      <c r="H4" s="214">
        <f>(C4-B4)*D4</f>
        <v>558.57310000000007</v>
      </c>
      <c r="I4" s="99"/>
      <c r="J4" s="214">
        <f>(C4-B4)*D4</f>
        <v>558.57310000000007</v>
      </c>
      <c r="K4" s="215">
        <f>(C4-B4)*D4</f>
        <v>558.57310000000007</v>
      </c>
    </row>
    <row r="5" spans="2:11" x14ac:dyDescent="0.25">
      <c r="B5" s="102">
        <v>201</v>
      </c>
      <c r="C5" s="102">
        <v>2000</v>
      </c>
      <c r="D5" s="99">
        <v>2.7170999999999998</v>
      </c>
      <c r="F5" s="98" t="s">
        <v>156</v>
      </c>
      <c r="G5" s="214">
        <f t="shared" si="0"/>
        <v>4888.0628999999999</v>
      </c>
      <c r="H5" s="214">
        <f t="shared" ref="H5:H10" si="1">(C5-B5)*D5</f>
        <v>4888.0628999999999</v>
      </c>
      <c r="I5" s="99"/>
      <c r="J5" s="214">
        <f t="shared" ref="J5:J9" si="2">(C5-B5)*D5</f>
        <v>4888.0628999999999</v>
      </c>
      <c r="K5" s="215">
        <f t="shared" ref="K5:K9" si="3">(C5-B5)*D5</f>
        <v>4888.0628999999999</v>
      </c>
    </row>
    <row r="6" spans="2:11" x14ac:dyDescent="0.25">
      <c r="B6" s="102">
        <v>2001</v>
      </c>
      <c r="C6" s="102">
        <v>10000</v>
      </c>
      <c r="D6" s="99">
        <v>2.6631</v>
      </c>
      <c r="F6" s="98" t="s">
        <v>157</v>
      </c>
      <c r="G6" s="214">
        <f t="shared" si="0"/>
        <v>21302.136900000001</v>
      </c>
      <c r="H6" s="214">
        <f t="shared" si="1"/>
        <v>21302.136900000001</v>
      </c>
      <c r="I6" s="99"/>
      <c r="J6" s="214">
        <f t="shared" si="2"/>
        <v>21302.136900000001</v>
      </c>
      <c r="K6" s="215">
        <f t="shared" si="3"/>
        <v>21302.136900000001</v>
      </c>
    </row>
    <row r="7" spans="2:11" x14ac:dyDescent="0.25">
      <c r="B7" s="102">
        <v>10001</v>
      </c>
      <c r="C7" s="102">
        <v>50000</v>
      </c>
      <c r="D7" s="99">
        <v>2.3687999999999998</v>
      </c>
      <c r="F7" s="98" t="s">
        <v>158</v>
      </c>
      <c r="G7" s="214">
        <f t="shared" si="0"/>
        <v>94749.631199999989</v>
      </c>
      <c r="H7" s="214">
        <f t="shared" si="1"/>
        <v>94749.631199999989</v>
      </c>
      <c r="I7" s="99"/>
      <c r="J7" s="214">
        <f t="shared" si="2"/>
        <v>94749.631199999989</v>
      </c>
      <c r="K7" s="215">
        <f t="shared" si="3"/>
        <v>94749.631199999989</v>
      </c>
    </row>
    <row r="8" spans="2:11" x14ac:dyDescent="0.25">
      <c r="B8" s="102">
        <v>50001</v>
      </c>
      <c r="C8" s="102">
        <v>100000</v>
      </c>
      <c r="D8" s="99">
        <v>2.1924000000000001</v>
      </c>
      <c r="F8" s="98" t="s">
        <v>159</v>
      </c>
      <c r="G8" s="214">
        <f t="shared" si="0"/>
        <v>109617.8076</v>
      </c>
      <c r="H8" s="214">
        <f t="shared" si="1"/>
        <v>109617.8076</v>
      </c>
      <c r="I8" s="99"/>
      <c r="J8" s="214">
        <f t="shared" si="2"/>
        <v>109617.8076</v>
      </c>
      <c r="K8" s="215">
        <f t="shared" si="3"/>
        <v>109617.8076</v>
      </c>
    </row>
    <row r="9" spans="2:11" x14ac:dyDescent="0.25">
      <c r="B9" s="102">
        <v>100001</v>
      </c>
      <c r="C9" s="102">
        <v>300000</v>
      </c>
      <c r="D9" s="99">
        <v>2.0042</v>
      </c>
      <c r="F9" s="98" t="s">
        <v>160</v>
      </c>
      <c r="G9" s="214">
        <f t="shared" si="0"/>
        <v>400837.99579999998</v>
      </c>
      <c r="H9" s="214">
        <f t="shared" si="1"/>
        <v>400837.99579999998</v>
      </c>
      <c r="I9" s="99"/>
      <c r="J9" s="214">
        <f t="shared" si="2"/>
        <v>400837.99579999998</v>
      </c>
      <c r="K9" s="215">
        <f t="shared" si="3"/>
        <v>400837.99579999998</v>
      </c>
    </row>
    <row r="10" spans="2:11" x14ac:dyDescent="0.25">
      <c r="B10" s="102">
        <v>300001</v>
      </c>
      <c r="C10" s="102">
        <v>600000</v>
      </c>
      <c r="D10" s="99">
        <v>1.7814000000000001</v>
      </c>
      <c r="F10" s="98" t="s">
        <v>161</v>
      </c>
      <c r="G10" s="214">
        <f>(G3-B10)*D10</f>
        <v>445348.21860000002</v>
      </c>
      <c r="H10" s="214">
        <f t="shared" si="1"/>
        <v>534418.21860000002</v>
      </c>
      <c r="I10" s="99"/>
      <c r="J10" s="214">
        <f>(J3-B10)*D10</f>
        <v>370330.43409928575</v>
      </c>
      <c r="K10" s="215">
        <f>(C10-B10)*D10</f>
        <v>534418.21860000002</v>
      </c>
    </row>
    <row r="11" spans="2:11" x14ac:dyDescent="0.25">
      <c r="B11" s="102">
        <v>600001</v>
      </c>
      <c r="C11" s="102">
        <v>1500000</v>
      </c>
      <c r="D11" s="99">
        <v>1.7756000000000001</v>
      </c>
      <c r="F11" s="98" t="s">
        <v>162</v>
      </c>
      <c r="G11" s="216"/>
      <c r="H11" s="217">
        <f>(H3-B11)*D11</f>
        <v>319606.22440000001</v>
      </c>
      <c r="I11" s="99"/>
      <c r="J11" s="216"/>
      <c r="K11" s="218">
        <f>(K3-B11)*D11</f>
        <v>244832.6877661905</v>
      </c>
    </row>
    <row r="12" spans="2:11" x14ac:dyDescent="0.25">
      <c r="B12" s="102">
        <v>1500001</v>
      </c>
      <c r="C12" s="102">
        <v>3000000</v>
      </c>
      <c r="D12" s="99">
        <v>1.7593000000000001</v>
      </c>
      <c r="F12" s="98" t="s">
        <v>5</v>
      </c>
      <c r="G12" s="214">
        <f>SUM(G4:G11)</f>
        <v>1077302.4261</v>
      </c>
      <c r="H12" s="214">
        <f>SUM(H4:H11)</f>
        <v>1485978.6505</v>
      </c>
      <c r="I12" s="99"/>
      <c r="J12" s="214">
        <f>SUM(J4:J11)</f>
        <v>1002284.6415992858</v>
      </c>
      <c r="K12" s="215">
        <f>SUM(K4:K11)</f>
        <v>1411205.1138661904</v>
      </c>
    </row>
    <row r="13" spans="2:11" ht="14.25" thickBot="1" x14ac:dyDescent="0.3">
      <c r="B13" s="102">
        <v>3000000</v>
      </c>
      <c r="C13" s="102"/>
      <c r="D13" s="99">
        <v>1.7041999999999999</v>
      </c>
      <c r="F13" s="105" t="s">
        <v>163</v>
      </c>
      <c r="G13" s="219">
        <f>G12/G3</f>
        <v>1.9587316838181819</v>
      </c>
      <c r="H13" s="219">
        <f>H12/H3</f>
        <v>1.9051008339743589</v>
      </c>
      <c r="I13" s="204"/>
      <c r="J13" s="219">
        <f>J12/J3</f>
        <v>1.9734351902743446</v>
      </c>
      <c r="K13" s="220">
        <f>K12/K3</f>
        <v>1.9124915195741226</v>
      </c>
    </row>
    <row r="14" spans="2:11" ht="14.25" thickBot="1" x14ac:dyDescent="0.3"/>
    <row r="15" spans="2:11" x14ac:dyDescent="0.25">
      <c r="F15" s="221" t="s">
        <v>32</v>
      </c>
      <c r="G15" s="222">
        <f>G12-J12</f>
        <v>75017.784500714275</v>
      </c>
      <c r="H15" s="223">
        <f>H12-K12</f>
        <v>74773.536633809563</v>
      </c>
    </row>
    <row r="16" spans="2:11" ht="14.25" thickBot="1" x14ac:dyDescent="0.3">
      <c r="F16" s="98" t="s">
        <v>163</v>
      </c>
      <c r="G16" s="99">
        <f>G15/[1]IngMyV!C17</f>
        <v>1.7813999999999988</v>
      </c>
      <c r="H16" s="100">
        <f>H15/[1]IngMyV!C17</f>
        <v>1.7756000000000001</v>
      </c>
    </row>
    <row r="17" spans="2:8" ht="14.25" thickBot="1" x14ac:dyDescent="0.3">
      <c r="B17" s="156"/>
      <c r="F17" s="105"/>
      <c r="G17" s="204"/>
      <c r="H17" s="224">
        <f>AVERAGE(G16:H16)</f>
        <v>1.7784999999999993</v>
      </c>
    </row>
    <row r="18" spans="2:8" ht="14.25" thickBot="1" x14ac:dyDescent="0.3"/>
    <row r="19" spans="2:8" x14ac:dyDescent="0.25">
      <c r="D19" s="156"/>
      <c r="E19" s="156"/>
      <c r="F19" s="221" t="s">
        <v>164</v>
      </c>
      <c r="G19" s="225">
        <v>0.3</v>
      </c>
      <c r="H19" s="226">
        <f>G19*D10</f>
        <v>0.53442000000000001</v>
      </c>
    </row>
    <row r="20" spans="2:8" x14ac:dyDescent="0.25">
      <c r="F20" s="98"/>
      <c r="G20" s="103">
        <f>1-G19</f>
        <v>0.7</v>
      </c>
      <c r="H20" s="227">
        <f>G20*D11</f>
        <v>1.24292</v>
      </c>
    </row>
    <row r="21" spans="2:8" ht="14.25" thickBot="1" x14ac:dyDescent="0.3">
      <c r="F21" s="105"/>
      <c r="G21" s="108">
        <f>SUM(G19:G20)</f>
        <v>1</v>
      </c>
      <c r="H21" s="228">
        <f>SUM(H19:H20)</f>
        <v>1.7773400000000001</v>
      </c>
    </row>
  </sheetData>
  <pageMargins left="0.511811024" right="0.511811024" top="0.78740157499999996" bottom="0.78740157499999996" header="0.31496062000000002" footer="0.31496062000000002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LB</vt:lpstr>
      <vt:lpstr>Reporte</vt:lpstr>
      <vt:lpstr>IngMyV</vt:lpstr>
      <vt:lpstr>Incert</vt:lpstr>
      <vt:lpstr>En-doc</vt:lpstr>
      <vt:lpstr>Prod-doc</vt:lpstr>
      <vt:lpstr>Precio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agenor</dc:creator>
  <cp:lastModifiedBy>Jorge Peña</cp:lastModifiedBy>
  <dcterms:created xsi:type="dcterms:W3CDTF">2012-09-28T12:01:20Z</dcterms:created>
  <dcterms:modified xsi:type="dcterms:W3CDTF">2019-05-28T12:40:08Z</dcterms:modified>
</cp:coreProperties>
</file>