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175"/>
  </bookViews>
  <sheets>
    <sheet name="LB" sheetId="2" r:id="rId1"/>
    <sheet name="IngMyV" sheetId="8" r:id="rId2"/>
    <sheet name="Incert" sheetId="9" r:id="rId3"/>
    <sheet name="En-doc" sheetId="3" r:id="rId4"/>
    <sheet name="Prod-doc" sheetId="4" r:id="rId5"/>
    <sheet name="Precio" sheetId="6" r:id="rId6"/>
    <sheet name="EfInter" sheetId="10" r:id="rId7"/>
  </sheets>
  <externalReferences>
    <externalReference r:id="rId8"/>
  </externalReferences>
  <definedNames>
    <definedName name="_xlnm._FilterDatabase" localSheetId="0" hidden="1">LB!$B$4:$E$172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6" l="1"/>
  <c r="K5" i="6"/>
  <c r="K6" i="6"/>
  <c r="K7" i="6"/>
  <c r="K8" i="6"/>
  <c r="K9" i="6"/>
  <c r="J5" i="6"/>
  <c r="J6" i="6"/>
  <c r="J7" i="6"/>
  <c r="J8" i="6"/>
  <c r="J9" i="6"/>
  <c r="K4" i="6"/>
  <c r="J4" i="6"/>
  <c r="E69" i="10"/>
  <c r="E68" i="10"/>
  <c r="C68" i="10"/>
  <c r="C66" i="10"/>
  <c r="D54" i="10"/>
  <c r="C54" i="10"/>
  <c r="C52" i="10"/>
  <c r="G32" i="10" s="1"/>
  <c r="C51" i="10"/>
  <c r="B54" i="10"/>
  <c r="C45" i="10"/>
  <c r="G31" i="10"/>
  <c r="C43" i="10"/>
  <c r="C32" i="10" s="1"/>
  <c r="C40" i="10"/>
  <c r="C38" i="10"/>
  <c r="C37" i="10"/>
  <c r="H32" i="10"/>
  <c r="D32" i="10"/>
  <c r="D31" i="10"/>
  <c r="C31" i="10"/>
  <c r="C19" i="10"/>
  <c r="C46" i="10" s="1"/>
  <c r="C18" i="10"/>
  <c r="C13" i="10"/>
  <c r="C11" i="10"/>
  <c r="H5" i="10"/>
  <c r="G5" i="10"/>
  <c r="D5" i="10"/>
  <c r="C5" i="10"/>
  <c r="G4" i="10"/>
  <c r="D4" i="10"/>
  <c r="C4" i="10"/>
  <c r="C22" i="10" l="1"/>
  <c r="E5" i="10" s="1"/>
  <c r="I5" i="10" s="1"/>
  <c r="C69" i="10"/>
  <c r="D69" i="10" s="1"/>
  <c r="F69" i="10" s="1"/>
  <c r="D68" i="10"/>
  <c r="C49" i="10"/>
  <c r="E32" i="10" s="1"/>
  <c r="I32" i="10" s="1"/>
  <c r="C48" i="10"/>
  <c r="E31" i="10" s="1"/>
  <c r="I31" i="10" s="1"/>
  <c r="C21" i="10"/>
  <c r="E4" i="10" s="1"/>
  <c r="I4" i="10" s="1"/>
  <c r="I8" i="10" l="1"/>
  <c r="C70" i="10"/>
  <c r="D70" i="10"/>
  <c r="F68" i="10"/>
  <c r="F70" i="10" s="1"/>
  <c r="I35" i="10"/>
  <c r="I10" i="10"/>
  <c r="I13" i="10" s="1"/>
  <c r="K8" i="10"/>
  <c r="I37" i="10" l="1"/>
  <c r="I40" i="10" s="1"/>
  <c r="K35" i="10"/>
  <c r="K36" i="10" s="1"/>
  <c r="I19" i="10"/>
  <c r="I14" i="10"/>
  <c r="I17" i="10" s="1"/>
  <c r="I41" i="10" l="1"/>
  <c r="I44" i="10" s="1"/>
  <c r="I46" i="10"/>
  <c r="I48" i="10" s="1"/>
  <c r="A3" i="4" l="1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C2" i="4"/>
  <c r="B2" i="4"/>
  <c r="A2" i="4"/>
  <c r="E3" i="4"/>
  <c r="F3" i="4"/>
  <c r="G3" i="4"/>
  <c r="I3" i="4"/>
  <c r="J3" i="4"/>
  <c r="K3" i="4"/>
  <c r="M3" i="4"/>
  <c r="N3" i="4"/>
  <c r="O3" i="4"/>
  <c r="Q3" i="4"/>
  <c r="R3" i="4"/>
  <c r="S3" i="4"/>
  <c r="U3" i="4"/>
  <c r="V3" i="4"/>
  <c r="W3" i="4"/>
  <c r="Y3" i="4"/>
  <c r="Z3" i="4"/>
  <c r="AA3" i="4"/>
  <c r="E4" i="4"/>
  <c r="F4" i="4"/>
  <c r="G4" i="4"/>
  <c r="I4" i="4"/>
  <c r="J4" i="4"/>
  <c r="K4" i="4"/>
  <c r="M4" i="4"/>
  <c r="N4" i="4"/>
  <c r="O4" i="4"/>
  <c r="Q4" i="4"/>
  <c r="R4" i="4"/>
  <c r="S4" i="4"/>
  <c r="U4" i="4"/>
  <c r="V4" i="4"/>
  <c r="W4" i="4"/>
  <c r="Y4" i="4"/>
  <c r="Z4" i="4"/>
  <c r="AA4" i="4"/>
  <c r="E5" i="4"/>
  <c r="F5" i="4"/>
  <c r="G5" i="4"/>
  <c r="I5" i="4"/>
  <c r="J5" i="4"/>
  <c r="K5" i="4"/>
  <c r="M5" i="4"/>
  <c r="N5" i="4"/>
  <c r="O5" i="4"/>
  <c r="Q5" i="4"/>
  <c r="R5" i="4"/>
  <c r="S5" i="4"/>
  <c r="U5" i="4"/>
  <c r="V5" i="4"/>
  <c r="W5" i="4"/>
  <c r="Y5" i="4"/>
  <c r="Z5" i="4"/>
  <c r="AA5" i="4"/>
  <c r="E6" i="4"/>
  <c r="F6" i="4"/>
  <c r="G6" i="4"/>
  <c r="I6" i="4"/>
  <c r="J6" i="4"/>
  <c r="K6" i="4"/>
  <c r="M6" i="4"/>
  <c r="N6" i="4"/>
  <c r="O6" i="4"/>
  <c r="Q6" i="4"/>
  <c r="R6" i="4"/>
  <c r="S6" i="4"/>
  <c r="U6" i="4"/>
  <c r="V6" i="4"/>
  <c r="W6" i="4"/>
  <c r="Y6" i="4"/>
  <c r="Z6" i="4"/>
  <c r="AA6" i="4"/>
  <c r="E7" i="4"/>
  <c r="F7" i="4"/>
  <c r="G7" i="4"/>
  <c r="I7" i="4"/>
  <c r="J7" i="4"/>
  <c r="K7" i="4"/>
  <c r="M7" i="4"/>
  <c r="N7" i="4"/>
  <c r="O7" i="4"/>
  <c r="Q7" i="4"/>
  <c r="R7" i="4"/>
  <c r="S7" i="4"/>
  <c r="U7" i="4"/>
  <c r="V7" i="4"/>
  <c r="W7" i="4"/>
  <c r="Y7" i="4"/>
  <c r="Z7" i="4"/>
  <c r="AA7" i="4"/>
  <c r="E8" i="4"/>
  <c r="F8" i="4"/>
  <c r="G8" i="4"/>
  <c r="I8" i="4"/>
  <c r="J8" i="4"/>
  <c r="K8" i="4"/>
  <c r="M8" i="4"/>
  <c r="N8" i="4"/>
  <c r="O8" i="4"/>
  <c r="Q8" i="4"/>
  <c r="R8" i="4"/>
  <c r="S8" i="4"/>
  <c r="U8" i="4"/>
  <c r="V8" i="4"/>
  <c r="W8" i="4"/>
  <c r="Y8" i="4"/>
  <c r="Z8" i="4"/>
  <c r="AA8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E10" i="4"/>
  <c r="F10" i="4"/>
  <c r="G10" i="4"/>
  <c r="I10" i="4"/>
  <c r="J10" i="4"/>
  <c r="K10" i="4"/>
  <c r="M10" i="4"/>
  <c r="N10" i="4"/>
  <c r="O10" i="4"/>
  <c r="Q10" i="4"/>
  <c r="R10" i="4"/>
  <c r="S10" i="4"/>
  <c r="U10" i="4"/>
  <c r="V10" i="4"/>
  <c r="W10" i="4"/>
  <c r="Y10" i="4"/>
  <c r="Z10" i="4"/>
  <c r="AA10" i="4"/>
  <c r="E11" i="4"/>
  <c r="F11" i="4"/>
  <c r="G11" i="4"/>
  <c r="I11" i="4"/>
  <c r="J11" i="4"/>
  <c r="K11" i="4"/>
  <c r="M11" i="4"/>
  <c r="N11" i="4"/>
  <c r="O11" i="4"/>
  <c r="Q11" i="4"/>
  <c r="R11" i="4"/>
  <c r="S11" i="4"/>
  <c r="U11" i="4"/>
  <c r="V11" i="4"/>
  <c r="W11" i="4"/>
  <c r="Y11" i="4"/>
  <c r="Z11" i="4"/>
  <c r="AA11" i="4"/>
  <c r="E12" i="4"/>
  <c r="F12" i="4"/>
  <c r="G12" i="4"/>
  <c r="I12" i="4"/>
  <c r="J12" i="4"/>
  <c r="K12" i="4"/>
  <c r="M12" i="4"/>
  <c r="N12" i="4"/>
  <c r="O12" i="4"/>
  <c r="Q12" i="4"/>
  <c r="R12" i="4"/>
  <c r="S12" i="4"/>
  <c r="U12" i="4"/>
  <c r="V12" i="4"/>
  <c r="W12" i="4"/>
  <c r="Y12" i="4"/>
  <c r="Z12" i="4"/>
  <c r="AA12" i="4"/>
  <c r="E13" i="4"/>
  <c r="F13" i="4"/>
  <c r="G13" i="4"/>
  <c r="I13" i="4"/>
  <c r="J13" i="4"/>
  <c r="K13" i="4"/>
  <c r="M13" i="4"/>
  <c r="N13" i="4"/>
  <c r="O13" i="4"/>
  <c r="Q13" i="4"/>
  <c r="R13" i="4"/>
  <c r="S13" i="4"/>
  <c r="U13" i="4"/>
  <c r="V13" i="4"/>
  <c r="W13" i="4"/>
  <c r="Y13" i="4"/>
  <c r="Z13" i="4"/>
  <c r="AA13" i="4"/>
  <c r="E14" i="4"/>
  <c r="F14" i="4"/>
  <c r="G14" i="4"/>
  <c r="I14" i="4"/>
  <c r="J14" i="4"/>
  <c r="K14" i="4"/>
  <c r="M14" i="4"/>
  <c r="N14" i="4"/>
  <c r="O14" i="4"/>
  <c r="Q14" i="4"/>
  <c r="R14" i="4"/>
  <c r="S14" i="4"/>
  <c r="U14" i="4"/>
  <c r="V14" i="4"/>
  <c r="W14" i="4"/>
  <c r="Y14" i="4"/>
  <c r="Z14" i="4"/>
  <c r="AA14" i="4"/>
  <c r="E15" i="4"/>
  <c r="F15" i="4"/>
  <c r="G15" i="4"/>
  <c r="I15" i="4"/>
  <c r="J15" i="4"/>
  <c r="K15" i="4"/>
  <c r="M15" i="4"/>
  <c r="N15" i="4"/>
  <c r="O15" i="4"/>
  <c r="Q15" i="4"/>
  <c r="R15" i="4"/>
  <c r="S15" i="4"/>
  <c r="U15" i="4"/>
  <c r="V15" i="4"/>
  <c r="W15" i="4"/>
  <c r="Y15" i="4"/>
  <c r="Z15" i="4"/>
  <c r="AA15" i="4"/>
  <c r="E16" i="4"/>
  <c r="F16" i="4"/>
  <c r="G16" i="4"/>
  <c r="I16" i="4"/>
  <c r="J16" i="4"/>
  <c r="K16" i="4"/>
  <c r="M16" i="4"/>
  <c r="N16" i="4"/>
  <c r="O16" i="4"/>
  <c r="Q16" i="4"/>
  <c r="R16" i="4"/>
  <c r="S16" i="4"/>
  <c r="U16" i="4"/>
  <c r="V16" i="4"/>
  <c r="W16" i="4"/>
  <c r="Y16" i="4"/>
  <c r="Z16" i="4"/>
  <c r="AA16" i="4"/>
  <c r="E17" i="4"/>
  <c r="F17" i="4"/>
  <c r="G17" i="4"/>
  <c r="I17" i="4"/>
  <c r="J17" i="4"/>
  <c r="K17" i="4"/>
  <c r="M17" i="4"/>
  <c r="N17" i="4"/>
  <c r="O17" i="4"/>
  <c r="Q17" i="4"/>
  <c r="R17" i="4"/>
  <c r="S17" i="4"/>
  <c r="U17" i="4"/>
  <c r="V17" i="4"/>
  <c r="W17" i="4"/>
  <c r="Y17" i="4"/>
  <c r="Z17" i="4"/>
  <c r="AA17" i="4"/>
  <c r="E18" i="4"/>
  <c r="F18" i="4"/>
  <c r="G18" i="4"/>
  <c r="I18" i="4"/>
  <c r="J18" i="4"/>
  <c r="K18" i="4"/>
  <c r="M18" i="4"/>
  <c r="N18" i="4"/>
  <c r="O18" i="4"/>
  <c r="Q18" i="4"/>
  <c r="R18" i="4"/>
  <c r="S18" i="4"/>
  <c r="U18" i="4"/>
  <c r="V18" i="4"/>
  <c r="W18" i="4"/>
  <c r="Y18" i="4"/>
  <c r="Z18" i="4"/>
  <c r="AA18" i="4"/>
  <c r="E19" i="4"/>
  <c r="F19" i="4"/>
  <c r="G19" i="4"/>
  <c r="I19" i="4"/>
  <c r="J19" i="4"/>
  <c r="K19" i="4"/>
  <c r="M19" i="4"/>
  <c r="N19" i="4"/>
  <c r="O19" i="4"/>
  <c r="Q19" i="4"/>
  <c r="R19" i="4"/>
  <c r="S19" i="4"/>
  <c r="U19" i="4"/>
  <c r="V19" i="4"/>
  <c r="W19" i="4"/>
  <c r="Y19" i="4"/>
  <c r="Z19" i="4"/>
  <c r="AA19" i="4"/>
  <c r="E20" i="4"/>
  <c r="F20" i="4"/>
  <c r="G20" i="4"/>
  <c r="I20" i="4"/>
  <c r="J20" i="4"/>
  <c r="K20" i="4"/>
  <c r="M20" i="4"/>
  <c r="N20" i="4"/>
  <c r="O20" i="4"/>
  <c r="Q20" i="4"/>
  <c r="R20" i="4"/>
  <c r="S20" i="4"/>
  <c r="U20" i="4"/>
  <c r="V20" i="4"/>
  <c r="W20" i="4"/>
  <c r="Y20" i="4"/>
  <c r="Z20" i="4"/>
  <c r="AA20" i="4"/>
  <c r="E21" i="4"/>
  <c r="F21" i="4"/>
  <c r="G21" i="4"/>
  <c r="I21" i="4"/>
  <c r="J21" i="4"/>
  <c r="K21" i="4"/>
  <c r="M21" i="4"/>
  <c r="N21" i="4"/>
  <c r="O21" i="4"/>
  <c r="Q21" i="4"/>
  <c r="R21" i="4"/>
  <c r="S21" i="4"/>
  <c r="U21" i="4"/>
  <c r="V21" i="4"/>
  <c r="W21" i="4"/>
  <c r="Y21" i="4"/>
  <c r="Z21" i="4"/>
  <c r="AA21" i="4"/>
  <c r="E22" i="4"/>
  <c r="F22" i="4"/>
  <c r="G22" i="4"/>
  <c r="I22" i="4"/>
  <c r="J22" i="4"/>
  <c r="K22" i="4"/>
  <c r="M22" i="4"/>
  <c r="N22" i="4"/>
  <c r="O22" i="4"/>
  <c r="Q22" i="4"/>
  <c r="R22" i="4"/>
  <c r="S22" i="4"/>
  <c r="U22" i="4"/>
  <c r="V22" i="4"/>
  <c r="W22" i="4"/>
  <c r="Y22" i="4"/>
  <c r="Z22" i="4"/>
  <c r="AA22" i="4"/>
  <c r="E23" i="4"/>
  <c r="F23" i="4"/>
  <c r="G23" i="4"/>
  <c r="I23" i="4"/>
  <c r="J23" i="4"/>
  <c r="K23" i="4"/>
  <c r="M23" i="4"/>
  <c r="N23" i="4"/>
  <c r="O23" i="4"/>
  <c r="Q23" i="4"/>
  <c r="R23" i="4"/>
  <c r="S23" i="4"/>
  <c r="U23" i="4"/>
  <c r="V23" i="4"/>
  <c r="W23" i="4"/>
  <c r="Y23" i="4"/>
  <c r="Z23" i="4"/>
  <c r="AA23" i="4"/>
  <c r="E24" i="4"/>
  <c r="F24" i="4"/>
  <c r="G24" i="4"/>
  <c r="I24" i="4"/>
  <c r="J24" i="4"/>
  <c r="K24" i="4"/>
  <c r="M24" i="4"/>
  <c r="N24" i="4"/>
  <c r="O24" i="4"/>
  <c r="Q24" i="4"/>
  <c r="R24" i="4"/>
  <c r="S24" i="4"/>
  <c r="U24" i="4"/>
  <c r="V24" i="4"/>
  <c r="W24" i="4"/>
  <c r="Y24" i="4"/>
  <c r="Z24" i="4"/>
  <c r="AA24" i="4"/>
  <c r="E25" i="4"/>
  <c r="F25" i="4"/>
  <c r="G25" i="4"/>
  <c r="I25" i="4"/>
  <c r="J25" i="4"/>
  <c r="K25" i="4"/>
  <c r="M25" i="4"/>
  <c r="N25" i="4"/>
  <c r="O25" i="4"/>
  <c r="Q25" i="4"/>
  <c r="R25" i="4"/>
  <c r="S25" i="4"/>
  <c r="U25" i="4"/>
  <c r="V25" i="4"/>
  <c r="W25" i="4"/>
  <c r="Y25" i="4"/>
  <c r="Z25" i="4"/>
  <c r="AA25" i="4"/>
  <c r="AA2" i="4"/>
  <c r="Z2" i="4"/>
  <c r="Y2" i="4"/>
  <c r="W2" i="4"/>
  <c r="V2" i="4"/>
  <c r="U2" i="4"/>
  <c r="S2" i="4"/>
  <c r="R2" i="4"/>
  <c r="Q2" i="4"/>
  <c r="O2" i="4"/>
  <c r="N2" i="4"/>
  <c r="M2" i="4"/>
  <c r="K2" i="4"/>
  <c r="J2" i="4"/>
  <c r="I2" i="4"/>
  <c r="G2" i="4"/>
  <c r="F2" i="4"/>
  <c r="E2" i="4"/>
  <c r="A3" i="3"/>
  <c r="B3" i="3"/>
  <c r="C3" i="3"/>
  <c r="E3" i="3"/>
  <c r="F3" i="3"/>
  <c r="G3" i="3"/>
  <c r="I3" i="3"/>
  <c r="J3" i="3"/>
  <c r="K3" i="3"/>
  <c r="M3" i="3"/>
  <c r="N3" i="3"/>
  <c r="O3" i="3"/>
  <c r="Q3" i="3"/>
  <c r="R3" i="3"/>
  <c r="S3" i="3"/>
  <c r="U3" i="3"/>
  <c r="V3" i="3"/>
  <c r="W3" i="3"/>
  <c r="Y3" i="3"/>
  <c r="Z3" i="3"/>
  <c r="AA3" i="3"/>
  <c r="A4" i="3"/>
  <c r="B4" i="3"/>
  <c r="C4" i="3"/>
  <c r="E4" i="3"/>
  <c r="F4" i="3"/>
  <c r="G4" i="3"/>
  <c r="I4" i="3"/>
  <c r="J4" i="3"/>
  <c r="K4" i="3"/>
  <c r="M4" i="3"/>
  <c r="N4" i="3"/>
  <c r="O4" i="3"/>
  <c r="Q4" i="3"/>
  <c r="R4" i="3"/>
  <c r="S4" i="3"/>
  <c r="U4" i="3"/>
  <c r="V4" i="3"/>
  <c r="W4" i="3"/>
  <c r="Y4" i="3"/>
  <c r="Z4" i="3"/>
  <c r="AA4" i="3"/>
  <c r="A5" i="3"/>
  <c r="B5" i="3"/>
  <c r="C5" i="3"/>
  <c r="E5" i="3"/>
  <c r="F5" i="3"/>
  <c r="G5" i="3"/>
  <c r="I5" i="3"/>
  <c r="J5" i="3"/>
  <c r="K5" i="3"/>
  <c r="M5" i="3"/>
  <c r="N5" i="3"/>
  <c r="O5" i="3"/>
  <c r="Q5" i="3"/>
  <c r="R5" i="3"/>
  <c r="S5" i="3"/>
  <c r="U5" i="3"/>
  <c r="V5" i="3"/>
  <c r="W5" i="3"/>
  <c r="Y5" i="3"/>
  <c r="Z5" i="3"/>
  <c r="AA5" i="3"/>
  <c r="A6" i="3"/>
  <c r="B6" i="3"/>
  <c r="C6" i="3"/>
  <c r="E6" i="3"/>
  <c r="F6" i="3"/>
  <c r="G6" i="3"/>
  <c r="I6" i="3"/>
  <c r="J6" i="3"/>
  <c r="K6" i="3"/>
  <c r="M6" i="3"/>
  <c r="N6" i="3"/>
  <c r="O6" i="3"/>
  <c r="Q6" i="3"/>
  <c r="R6" i="3"/>
  <c r="S6" i="3"/>
  <c r="U6" i="3"/>
  <c r="V6" i="3"/>
  <c r="W6" i="3"/>
  <c r="Y6" i="3"/>
  <c r="Z6" i="3"/>
  <c r="AA6" i="3"/>
  <c r="A7" i="3"/>
  <c r="B7" i="3"/>
  <c r="C7" i="3"/>
  <c r="E7" i="3"/>
  <c r="F7" i="3"/>
  <c r="G7" i="3"/>
  <c r="I7" i="3"/>
  <c r="J7" i="3"/>
  <c r="K7" i="3"/>
  <c r="M7" i="3"/>
  <c r="N7" i="3"/>
  <c r="O7" i="3"/>
  <c r="Q7" i="3"/>
  <c r="R7" i="3"/>
  <c r="S7" i="3"/>
  <c r="U7" i="3"/>
  <c r="V7" i="3"/>
  <c r="W7" i="3"/>
  <c r="Y7" i="3"/>
  <c r="Z7" i="3"/>
  <c r="AA7" i="3"/>
  <c r="A8" i="3"/>
  <c r="B8" i="3"/>
  <c r="C8" i="3"/>
  <c r="E8" i="3"/>
  <c r="F8" i="3"/>
  <c r="G8" i="3"/>
  <c r="I8" i="3"/>
  <c r="J8" i="3"/>
  <c r="K8" i="3"/>
  <c r="M8" i="3"/>
  <c r="N8" i="3"/>
  <c r="O8" i="3"/>
  <c r="Q8" i="3"/>
  <c r="R8" i="3"/>
  <c r="S8" i="3"/>
  <c r="U8" i="3"/>
  <c r="V8" i="3"/>
  <c r="W8" i="3"/>
  <c r="Y8" i="3"/>
  <c r="Z8" i="3"/>
  <c r="AA8" i="3"/>
  <c r="A9" i="3"/>
  <c r="B9" i="3"/>
  <c r="C9" i="3"/>
  <c r="E9" i="3"/>
  <c r="F9" i="3"/>
  <c r="G9" i="3"/>
  <c r="I9" i="3"/>
  <c r="J9" i="3"/>
  <c r="K9" i="3"/>
  <c r="M9" i="3"/>
  <c r="N9" i="3"/>
  <c r="O9" i="3"/>
  <c r="Q9" i="3"/>
  <c r="R9" i="3"/>
  <c r="S9" i="3"/>
  <c r="U9" i="3"/>
  <c r="V9" i="3"/>
  <c r="W9" i="3"/>
  <c r="Y9" i="3"/>
  <c r="Z9" i="3"/>
  <c r="AA9" i="3"/>
  <c r="A10" i="3"/>
  <c r="B10" i="3"/>
  <c r="C10" i="3"/>
  <c r="E10" i="3"/>
  <c r="F10" i="3"/>
  <c r="G10" i="3"/>
  <c r="I10" i="3"/>
  <c r="J10" i="3"/>
  <c r="K10" i="3"/>
  <c r="M10" i="3"/>
  <c r="N10" i="3"/>
  <c r="O10" i="3"/>
  <c r="Q10" i="3"/>
  <c r="R10" i="3"/>
  <c r="S10" i="3"/>
  <c r="U10" i="3"/>
  <c r="V10" i="3"/>
  <c r="W10" i="3"/>
  <c r="Y10" i="3"/>
  <c r="Z10" i="3"/>
  <c r="AA10" i="3"/>
  <c r="A11" i="3"/>
  <c r="B11" i="3"/>
  <c r="C11" i="3"/>
  <c r="E11" i="3"/>
  <c r="F11" i="3"/>
  <c r="G11" i="3"/>
  <c r="I11" i="3"/>
  <c r="J11" i="3"/>
  <c r="K11" i="3"/>
  <c r="M11" i="3"/>
  <c r="N11" i="3"/>
  <c r="O11" i="3"/>
  <c r="Q11" i="3"/>
  <c r="R11" i="3"/>
  <c r="S11" i="3"/>
  <c r="U11" i="3"/>
  <c r="V11" i="3"/>
  <c r="W11" i="3"/>
  <c r="Y11" i="3"/>
  <c r="Z11" i="3"/>
  <c r="AA11" i="3"/>
  <c r="A12" i="3"/>
  <c r="B12" i="3"/>
  <c r="C12" i="3"/>
  <c r="E12" i="3"/>
  <c r="F12" i="3"/>
  <c r="G12" i="3"/>
  <c r="I12" i="3"/>
  <c r="J12" i="3"/>
  <c r="K12" i="3"/>
  <c r="M12" i="3"/>
  <c r="N12" i="3"/>
  <c r="O12" i="3"/>
  <c r="Q12" i="3"/>
  <c r="R12" i="3"/>
  <c r="S12" i="3"/>
  <c r="U12" i="3"/>
  <c r="V12" i="3"/>
  <c r="W12" i="3"/>
  <c r="Y12" i="3"/>
  <c r="Z12" i="3"/>
  <c r="AA12" i="3"/>
  <c r="A13" i="3"/>
  <c r="B13" i="3"/>
  <c r="C13" i="3"/>
  <c r="E13" i="3"/>
  <c r="F13" i="3"/>
  <c r="G13" i="3"/>
  <c r="I13" i="3"/>
  <c r="J13" i="3"/>
  <c r="K13" i="3"/>
  <c r="M13" i="3"/>
  <c r="N13" i="3"/>
  <c r="O13" i="3"/>
  <c r="Q13" i="3"/>
  <c r="R13" i="3"/>
  <c r="S13" i="3"/>
  <c r="U13" i="3"/>
  <c r="V13" i="3"/>
  <c r="W13" i="3"/>
  <c r="Y13" i="3"/>
  <c r="Z13" i="3"/>
  <c r="AA13" i="3"/>
  <c r="A14" i="3"/>
  <c r="B14" i="3"/>
  <c r="C14" i="3"/>
  <c r="E14" i="3"/>
  <c r="F14" i="3"/>
  <c r="G14" i="3"/>
  <c r="I14" i="3"/>
  <c r="J14" i="3"/>
  <c r="K14" i="3"/>
  <c r="M14" i="3"/>
  <c r="N14" i="3"/>
  <c r="O14" i="3"/>
  <c r="Q14" i="3"/>
  <c r="R14" i="3"/>
  <c r="S14" i="3"/>
  <c r="U14" i="3"/>
  <c r="V14" i="3"/>
  <c r="W14" i="3"/>
  <c r="Y14" i="3"/>
  <c r="Z14" i="3"/>
  <c r="AA14" i="3"/>
  <c r="A15" i="3"/>
  <c r="B15" i="3"/>
  <c r="C15" i="3"/>
  <c r="E15" i="3"/>
  <c r="F15" i="3"/>
  <c r="G15" i="3"/>
  <c r="I15" i="3"/>
  <c r="J15" i="3"/>
  <c r="K15" i="3"/>
  <c r="M15" i="3"/>
  <c r="N15" i="3"/>
  <c r="O15" i="3"/>
  <c r="Q15" i="3"/>
  <c r="R15" i="3"/>
  <c r="S15" i="3"/>
  <c r="U15" i="3"/>
  <c r="V15" i="3"/>
  <c r="W15" i="3"/>
  <c r="Y15" i="3"/>
  <c r="Z15" i="3"/>
  <c r="AA15" i="3"/>
  <c r="A16" i="3"/>
  <c r="B16" i="3"/>
  <c r="C16" i="3"/>
  <c r="E16" i="3"/>
  <c r="F16" i="3"/>
  <c r="G16" i="3"/>
  <c r="I16" i="3"/>
  <c r="J16" i="3"/>
  <c r="K16" i="3"/>
  <c r="M16" i="3"/>
  <c r="N16" i="3"/>
  <c r="O16" i="3"/>
  <c r="Q16" i="3"/>
  <c r="R16" i="3"/>
  <c r="S16" i="3"/>
  <c r="U16" i="3"/>
  <c r="V16" i="3"/>
  <c r="W16" i="3"/>
  <c r="Y16" i="3"/>
  <c r="Z16" i="3"/>
  <c r="AA16" i="3"/>
  <c r="A17" i="3"/>
  <c r="B17" i="3"/>
  <c r="C17" i="3"/>
  <c r="E17" i="3"/>
  <c r="F17" i="3"/>
  <c r="G17" i="3"/>
  <c r="I17" i="3"/>
  <c r="J17" i="3"/>
  <c r="K17" i="3"/>
  <c r="M17" i="3"/>
  <c r="N17" i="3"/>
  <c r="O17" i="3"/>
  <c r="Q17" i="3"/>
  <c r="R17" i="3"/>
  <c r="S17" i="3"/>
  <c r="U17" i="3"/>
  <c r="V17" i="3"/>
  <c r="W17" i="3"/>
  <c r="Y17" i="3"/>
  <c r="Z17" i="3"/>
  <c r="AA17" i="3"/>
  <c r="A18" i="3"/>
  <c r="B18" i="3"/>
  <c r="C18" i="3"/>
  <c r="E18" i="3"/>
  <c r="F18" i="3"/>
  <c r="G18" i="3"/>
  <c r="I18" i="3"/>
  <c r="J18" i="3"/>
  <c r="K18" i="3"/>
  <c r="M18" i="3"/>
  <c r="N18" i="3"/>
  <c r="O18" i="3"/>
  <c r="Q18" i="3"/>
  <c r="R18" i="3"/>
  <c r="S18" i="3"/>
  <c r="U18" i="3"/>
  <c r="V18" i="3"/>
  <c r="W18" i="3"/>
  <c r="Y18" i="3"/>
  <c r="Z18" i="3"/>
  <c r="AA18" i="3"/>
  <c r="A19" i="3"/>
  <c r="B19" i="3"/>
  <c r="C19" i="3"/>
  <c r="E19" i="3"/>
  <c r="F19" i="3"/>
  <c r="G19" i="3"/>
  <c r="I19" i="3"/>
  <c r="J19" i="3"/>
  <c r="K19" i="3"/>
  <c r="M19" i="3"/>
  <c r="N19" i="3"/>
  <c r="O19" i="3"/>
  <c r="Q19" i="3"/>
  <c r="R19" i="3"/>
  <c r="S19" i="3"/>
  <c r="U19" i="3"/>
  <c r="V19" i="3"/>
  <c r="W19" i="3"/>
  <c r="Y19" i="3"/>
  <c r="Z19" i="3"/>
  <c r="AA19" i="3"/>
  <c r="A20" i="3"/>
  <c r="B20" i="3"/>
  <c r="C20" i="3"/>
  <c r="E20" i="3"/>
  <c r="F20" i="3"/>
  <c r="G20" i="3"/>
  <c r="I20" i="3"/>
  <c r="J20" i="3"/>
  <c r="K20" i="3"/>
  <c r="M20" i="3"/>
  <c r="N20" i="3"/>
  <c r="O20" i="3"/>
  <c r="Q20" i="3"/>
  <c r="R20" i="3"/>
  <c r="S20" i="3"/>
  <c r="U20" i="3"/>
  <c r="V20" i="3"/>
  <c r="W20" i="3"/>
  <c r="Y20" i="3"/>
  <c r="Z20" i="3"/>
  <c r="AA20" i="3"/>
  <c r="A21" i="3"/>
  <c r="B21" i="3"/>
  <c r="C21" i="3"/>
  <c r="E21" i="3"/>
  <c r="F21" i="3"/>
  <c r="G21" i="3"/>
  <c r="I21" i="3"/>
  <c r="J21" i="3"/>
  <c r="K21" i="3"/>
  <c r="M21" i="3"/>
  <c r="N21" i="3"/>
  <c r="O21" i="3"/>
  <c r="Q21" i="3"/>
  <c r="R21" i="3"/>
  <c r="S21" i="3"/>
  <c r="U21" i="3"/>
  <c r="V21" i="3"/>
  <c r="W21" i="3"/>
  <c r="Y21" i="3"/>
  <c r="Z21" i="3"/>
  <c r="AA21" i="3"/>
  <c r="A22" i="3"/>
  <c r="B22" i="3"/>
  <c r="C22" i="3"/>
  <c r="E22" i="3"/>
  <c r="F22" i="3"/>
  <c r="G22" i="3"/>
  <c r="I22" i="3"/>
  <c r="J22" i="3"/>
  <c r="K22" i="3"/>
  <c r="M22" i="3"/>
  <c r="N22" i="3"/>
  <c r="O22" i="3"/>
  <c r="Q22" i="3"/>
  <c r="R22" i="3"/>
  <c r="S22" i="3"/>
  <c r="U22" i="3"/>
  <c r="V22" i="3"/>
  <c r="W22" i="3"/>
  <c r="Y22" i="3"/>
  <c r="Z22" i="3"/>
  <c r="AA22" i="3"/>
  <c r="A23" i="3"/>
  <c r="B23" i="3"/>
  <c r="C23" i="3"/>
  <c r="E23" i="3"/>
  <c r="F23" i="3"/>
  <c r="G23" i="3"/>
  <c r="I23" i="3"/>
  <c r="J23" i="3"/>
  <c r="K23" i="3"/>
  <c r="M23" i="3"/>
  <c r="N23" i="3"/>
  <c r="O23" i="3"/>
  <c r="Q23" i="3"/>
  <c r="R23" i="3"/>
  <c r="S23" i="3"/>
  <c r="U23" i="3"/>
  <c r="V23" i="3"/>
  <c r="W23" i="3"/>
  <c r="Y23" i="3"/>
  <c r="Z23" i="3"/>
  <c r="AA23" i="3"/>
  <c r="A24" i="3"/>
  <c r="B24" i="3"/>
  <c r="C24" i="3"/>
  <c r="E24" i="3"/>
  <c r="F24" i="3"/>
  <c r="G24" i="3"/>
  <c r="I24" i="3"/>
  <c r="J24" i="3"/>
  <c r="K24" i="3"/>
  <c r="M24" i="3"/>
  <c r="N24" i="3"/>
  <c r="O24" i="3"/>
  <c r="Q24" i="3"/>
  <c r="R24" i="3"/>
  <c r="S24" i="3"/>
  <c r="U24" i="3"/>
  <c r="V24" i="3"/>
  <c r="W24" i="3"/>
  <c r="Y24" i="3"/>
  <c r="Z24" i="3"/>
  <c r="AA24" i="3"/>
  <c r="A25" i="3"/>
  <c r="B25" i="3"/>
  <c r="C25" i="3"/>
  <c r="E25" i="3"/>
  <c r="F25" i="3"/>
  <c r="G25" i="3"/>
  <c r="I25" i="3"/>
  <c r="J25" i="3"/>
  <c r="K25" i="3"/>
  <c r="M25" i="3"/>
  <c r="N25" i="3"/>
  <c r="O25" i="3"/>
  <c r="Q25" i="3"/>
  <c r="R25" i="3"/>
  <c r="S25" i="3"/>
  <c r="U25" i="3"/>
  <c r="V25" i="3"/>
  <c r="W25" i="3"/>
  <c r="Y25" i="3"/>
  <c r="Z25" i="3"/>
  <c r="AA25" i="3"/>
  <c r="AA2" i="3"/>
  <c r="Z2" i="3"/>
  <c r="Y2" i="3"/>
  <c r="W2" i="3"/>
  <c r="V2" i="3"/>
  <c r="U2" i="3"/>
  <c r="S2" i="3"/>
  <c r="R2" i="3"/>
  <c r="Q2" i="3"/>
  <c r="O2" i="3"/>
  <c r="N2" i="3"/>
  <c r="M2" i="3"/>
  <c r="K2" i="3"/>
  <c r="J2" i="3"/>
  <c r="I2" i="3"/>
  <c r="G2" i="3"/>
  <c r="F2" i="3"/>
  <c r="E2" i="3"/>
  <c r="C2" i="3"/>
  <c r="B2" i="3"/>
  <c r="A2" i="3"/>
  <c r="C24" i="9"/>
  <c r="C35" i="9"/>
  <c r="C44" i="9"/>
  <c r="C48" i="9" l="1"/>
  <c r="H19" i="6" l="1"/>
  <c r="G20" i="6"/>
  <c r="G21" i="6" s="1"/>
  <c r="H11" i="6"/>
  <c r="H5" i="6"/>
  <c r="H6" i="6"/>
  <c r="H7" i="6"/>
  <c r="H8" i="6"/>
  <c r="H9" i="6"/>
  <c r="H10" i="6"/>
  <c r="H4" i="6"/>
  <c r="G10" i="6"/>
  <c r="G6" i="6"/>
  <c r="G7" i="6"/>
  <c r="G8" i="6"/>
  <c r="G9" i="6"/>
  <c r="G4" i="6"/>
  <c r="G5" i="6"/>
  <c r="G12" i="6" l="1"/>
  <c r="H12" i="6"/>
  <c r="H20" i="6"/>
  <c r="H21" i="6" s="1"/>
  <c r="H13" i="6" l="1"/>
  <c r="G13" i="6"/>
  <c r="G8" i="8"/>
  <c r="C8" i="8"/>
  <c r="K17" i="2" a="1"/>
  <c r="K17" i="2" s="1"/>
  <c r="L9" i="2"/>
  <c r="K9" i="2"/>
  <c r="K11" i="2" s="1"/>
  <c r="L7" i="2"/>
  <c r="K7" i="2"/>
  <c r="L6" i="2"/>
  <c r="K6" i="2"/>
  <c r="C13" i="9" s="1"/>
  <c r="C14" i="9" s="1"/>
  <c r="L5" i="2"/>
  <c r="K5" i="2"/>
  <c r="C15" i="9" l="1"/>
  <c r="C16" i="9" s="1"/>
  <c r="C18" i="9" s="1"/>
  <c r="D34" i="9" s="1"/>
  <c r="L10" i="2"/>
  <c r="C40" i="9"/>
  <c r="C42" i="9" s="1"/>
  <c r="C22" i="9"/>
  <c r="C23" i="9" s="1"/>
  <c r="C25" i="9" s="1"/>
  <c r="D35" i="9" s="1"/>
  <c r="E35" i="9" s="1"/>
  <c r="G4" i="8"/>
  <c r="C4" i="8"/>
  <c r="K8" i="2"/>
  <c r="K10" i="2"/>
  <c r="K12" i="2" s="1"/>
  <c r="K13" i="2" s="1"/>
  <c r="L11" i="2"/>
  <c r="L8" i="2"/>
  <c r="L20" i="2"/>
  <c r="L18" i="2"/>
  <c r="K20" i="2"/>
  <c r="K18" i="2"/>
  <c r="K16" i="2" s="1"/>
  <c r="K26" i="2" s="1"/>
  <c r="N26" i="2" s="1"/>
  <c r="L21" i="2"/>
  <c r="L19" i="2"/>
  <c r="L17" i="2"/>
  <c r="K21" i="2"/>
  <c r="K19" i="2"/>
  <c r="K28" i="2" s="1"/>
  <c r="N28" i="2" s="1"/>
  <c r="K22" i="2"/>
  <c r="K29" i="2" s="1"/>
  <c r="N29" i="2" s="1"/>
  <c r="K30" i="2" l="1"/>
  <c r="D4" i="9"/>
  <c r="C34" i="9" s="1"/>
  <c r="E34" i="9" s="1"/>
  <c r="E36" i="9" s="1"/>
  <c r="C45" i="9" s="1"/>
  <c r="C49" i="9" s="1"/>
  <c r="C50" i="9" s="1"/>
  <c r="F169" i="2"/>
  <c r="G169" i="2" s="1"/>
  <c r="H169" i="2" s="1"/>
  <c r="F133" i="2"/>
  <c r="G133" i="2" s="1"/>
  <c r="H133" i="2" s="1"/>
  <c r="F85" i="2"/>
  <c r="G85" i="2" s="1"/>
  <c r="H85" i="2" s="1"/>
  <c r="F21" i="2"/>
  <c r="G21" i="2" s="1"/>
  <c r="H21" i="2" s="1"/>
  <c r="F152" i="2"/>
  <c r="G152" i="2" s="1"/>
  <c r="H152" i="2" s="1"/>
  <c r="F136" i="2"/>
  <c r="G136" i="2" s="1"/>
  <c r="H136" i="2" s="1"/>
  <c r="F120" i="2"/>
  <c r="G120" i="2" s="1"/>
  <c r="H120" i="2" s="1"/>
  <c r="F104" i="2"/>
  <c r="G104" i="2" s="1"/>
  <c r="H104" i="2" s="1"/>
  <c r="F88" i="2"/>
  <c r="G88" i="2" s="1"/>
  <c r="H88" i="2" s="1"/>
  <c r="F72" i="2"/>
  <c r="G72" i="2" s="1"/>
  <c r="H72" i="2" s="1"/>
  <c r="F56" i="2"/>
  <c r="G56" i="2" s="1"/>
  <c r="H56" i="2" s="1"/>
  <c r="F40" i="2"/>
  <c r="G40" i="2" s="1"/>
  <c r="H40" i="2" s="1"/>
  <c r="F24" i="2"/>
  <c r="G24" i="2" s="1"/>
  <c r="H24" i="2" s="1"/>
  <c r="F8" i="2"/>
  <c r="G8" i="2" s="1"/>
  <c r="H8" i="2" s="1"/>
  <c r="F113" i="2"/>
  <c r="G113" i="2" s="1"/>
  <c r="H113" i="2" s="1"/>
  <c r="F73" i="2"/>
  <c r="G73" i="2" s="1"/>
  <c r="H73" i="2" s="1"/>
  <c r="F29" i="2"/>
  <c r="G29" i="2" s="1"/>
  <c r="H29" i="2" s="1"/>
  <c r="F171" i="2"/>
  <c r="G171" i="2" s="1"/>
  <c r="H171" i="2" s="1"/>
  <c r="F155" i="2"/>
  <c r="G155" i="2" s="1"/>
  <c r="H155" i="2" s="1"/>
  <c r="F139" i="2"/>
  <c r="G139" i="2" s="1"/>
  <c r="H139" i="2" s="1"/>
  <c r="F123" i="2"/>
  <c r="G123" i="2" s="1"/>
  <c r="H123" i="2" s="1"/>
  <c r="F107" i="2"/>
  <c r="G107" i="2" s="1"/>
  <c r="H107" i="2" s="1"/>
  <c r="F91" i="2"/>
  <c r="G91" i="2" s="1"/>
  <c r="H91" i="2" s="1"/>
  <c r="F75" i="2"/>
  <c r="G75" i="2" s="1"/>
  <c r="H75" i="2" s="1"/>
  <c r="F59" i="2"/>
  <c r="G59" i="2" s="1"/>
  <c r="H59" i="2" s="1"/>
  <c r="F43" i="2"/>
  <c r="G43" i="2" s="1"/>
  <c r="H43" i="2" s="1"/>
  <c r="F27" i="2"/>
  <c r="G27" i="2" s="1"/>
  <c r="H27" i="2" s="1"/>
  <c r="F11" i="2"/>
  <c r="G11" i="2" s="1"/>
  <c r="H11" i="2" s="1"/>
  <c r="F137" i="2"/>
  <c r="G137" i="2" s="1"/>
  <c r="H137" i="2" s="1"/>
  <c r="F93" i="2"/>
  <c r="G93" i="2" s="1"/>
  <c r="H93" i="2" s="1"/>
  <c r="F45" i="2"/>
  <c r="G45" i="2" s="1"/>
  <c r="H45" i="2" s="1"/>
  <c r="F164" i="2"/>
  <c r="G164" i="2" s="1"/>
  <c r="H164" i="2" s="1"/>
  <c r="F158" i="2"/>
  <c r="G158" i="2" s="1"/>
  <c r="H158" i="2" s="1"/>
  <c r="F142" i="2"/>
  <c r="G142" i="2" s="1"/>
  <c r="H142" i="2" s="1"/>
  <c r="F126" i="2"/>
  <c r="G126" i="2" s="1"/>
  <c r="H126" i="2" s="1"/>
  <c r="F110" i="2"/>
  <c r="G110" i="2" s="1"/>
  <c r="H110" i="2" s="1"/>
  <c r="F94" i="2"/>
  <c r="G94" i="2" s="1"/>
  <c r="H94" i="2" s="1"/>
  <c r="F78" i="2"/>
  <c r="G78" i="2" s="1"/>
  <c r="H78" i="2" s="1"/>
  <c r="F62" i="2"/>
  <c r="G62" i="2" s="1"/>
  <c r="H62" i="2" s="1"/>
  <c r="F46" i="2"/>
  <c r="G46" i="2" s="1"/>
  <c r="H46" i="2" s="1"/>
  <c r="F30" i="2"/>
  <c r="G30" i="2" s="1"/>
  <c r="H30" i="2" s="1"/>
  <c r="F14" i="2"/>
  <c r="G14" i="2" s="1"/>
  <c r="H14" i="2" s="1"/>
  <c r="F5" i="2"/>
  <c r="F97" i="2"/>
  <c r="G97" i="2" s="1"/>
  <c r="H97" i="2" s="1"/>
  <c r="F156" i="2"/>
  <c r="G156" i="2" s="1"/>
  <c r="H156" i="2" s="1"/>
  <c r="F124" i="2"/>
  <c r="G124" i="2" s="1"/>
  <c r="H124" i="2" s="1"/>
  <c r="F92" i="2"/>
  <c r="G92" i="2" s="1"/>
  <c r="H92" i="2" s="1"/>
  <c r="F60" i="2"/>
  <c r="G60" i="2" s="1"/>
  <c r="H60" i="2" s="1"/>
  <c r="F28" i="2"/>
  <c r="G28" i="2" s="1"/>
  <c r="H28" i="2" s="1"/>
  <c r="F129" i="2"/>
  <c r="G129" i="2" s="1"/>
  <c r="H129" i="2" s="1"/>
  <c r="F37" i="2"/>
  <c r="G37" i="2" s="1"/>
  <c r="H37" i="2" s="1"/>
  <c r="F159" i="2"/>
  <c r="G159" i="2" s="1"/>
  <c r="H159" i="2" s="1"/>
  <c r="F127" i="2"/>
  <c r="G127" i="2" s="1"/>
  <c r="H127" i="2" s="1"/>
  <c r="F111" i="2"/>
  <c r="G111" i="2" s="1"/>
  <c r="H111" i="2" s="1"/>
  <c r="F79" i="2"/>
  <c r="G79" i="2" s="1"/>
  <c r="H79" i="2" s="1"/>
  <c r="F47" i="2"/>
  <c r="G47" i="2" s="1"/>
  <c r="H47" i="2" s="1"/>
  <c r="F15" i="2"/>
  <c r="G15" i="2" s="1"/>
  <c r="H15" i="2" s="1"/>
  <c r="F105" i="2"/>
  <c r="G105" i="2" s="1"/>
  <c r="H105" i="2" s="1"/>
  <c r="F13" i="2"/>
  <c r="G13" i="2" s="1"/>
  <c r="H13" i="2" s="1"/>
  <c r="F146" i="2"/>
  <c r="G146" i="2" s="1"/>
  <c r="H146" i="2" s="1"/>
  <c r="F130" i="2"/>
  <c r="G130" i="2" s="1"/>
  <c r="H130" i="2" s="1"/>
  <c r="F114" i="2"/>
  <c r="G114" i="2" s="1"/>
  <c r="H114" i="2" s="1"/>
  <c r="F98" i="2"/>
  <c r="G98" i="2" s="1"/>
  <c r="H98" i="2" s="1"/>
  <c r="F82" i="2"/>
  <c r="G82" i="2" s="1"/>
  <c r="H82" i="2" s="1"/>
  <c r="F66" i="2"/>
  <c r="G66" i="2" s="1"/>
  <c r="H66" i="2" s="1"/>
  <c r="F34" i="2"/>
  <c r="G34" i="2" s="1"/>
  <c r="H34" i="2" s="1"/>
  <c r="F18" i="2"/>
  <c r="G18" i="2" s="1"/>
  <c r="H18" i="2" s="1"/>
  <c r="F165" i="2"/>
  <c r="G165" i="2" s="1"/>
  <c r="H165" i="2" s="1"/>
  <c r="F121" i="2"/>
  <c r="G121" i="2" s="1"/>
  <c r="H121" i="2" s="1"/>
  <c r="F65" i="2"/>
  <c r="G65" i="2" s="1"/>
  <c r="H65" i="2" s="1"/>
  <c r="F9" i="2"/>
  <c r="G9" i="2" s="1"/>
  <c r="H9" i="2" s="1"/>
  <c r="F148" i="2"/>
  <c r="G148" i="2" s="1"/>
  <c r="H148" i="2" s="1"/>
  <c r="F132" i="2"/>
  <c r="G132" i="2" s="1"/>
  <c r="H132" i="2" s="1"/>
  <c r="F116" i="2"/>
  <c r="G116" i="2" s="1"/>
  <c r="H116" i="2" s="1"/>
  <c r="F100" i="2"/>
  <c r="G100" i="2" s="1"/>
  <c r="H100" i="2" s="1"/>
  <c r="F84" i="2"/>
  <c r="G84" i="2" s="1"/>
  <c r="H84" i="2" s="1"/>
  <c r="F68" i="2"/>
  <c r="G68" i="2" s="1"/>
  <c r="H68" i="2" s="1"/>
  <c r="F52" i="2"/>
  <c r="G52" i="2" s="1"/>
  <c r="H52" i="2" s="1"/>
  <c r="F36" i="2"/>
  <c r="G36" i="2" s="1"/>
  <c r="H36" i="2" s="1"/>
  <c r="F20" i="2"/>
  <c r="G20" i="2" s="1"/>
  <c r="H20" i="2" s="1"/>
  <c r="F153" i="2"/>
  <c r="G153" i="2" s="1"/>
  <c r="H153" i="2" s="1"/>
  <c r="F101" i="2"/>
  <c r="G101" i="2" s="1"/>
  <c r="H101" i="2" s="1"/>
  <c r="F61" i="2"/>
  <c r="G61" i="2" s="1"/>
  <c r="H61" i="2" s="1"/>
  <c r="F17" i="2"/>
  <c r="G17" i="2" s="1"/>
  <c r="H17" i="2" s="1"/>
  <c r="F167" i="2"/>
  <c r="G167" i="2" s="1"/>
  <c r="H167" i="2" s="1"/>
  <c r="F151" i="2"/>
  <c r="G151" i="2" s="1"/>
  <c r="H151" i="2" s="1"/>
  <c r="F135" i="2"/>
  <c r="G135" i="2" s="1"/>
  <c r="H135" i="2" s="1"/>
  <c r="F119" i="2"/>
  <c r="G119" i="2" s="1"/>
  <c r="H119" i="2" s="1"/>
  <c r="F103" i="2"/>
  <c r="G103" i="2" s="1"/>
  <c r="H103" i="2" s="1"/>
  <c r="F87" i="2"/>
  <c r="G87" i="2" s="1"/>
  <c r="H87" i="2" s="1"/>
  <c r="F71" i="2"/>
  <c r="G71" i="2" s="1"/>
  <c r="H71" i="2" s="1"/>
  <c r="F55" i="2"/>
  <c r="G55" i="2" s="1"/>
  <c r="H55" i="2" s="1"/>
  <c r="F39" i="2"/>
  <c r="G39" i="2" s="1"/>
  <c r="H39" i="2" s="1"/>
  <c r="F23" i="2"/>
  <c r="G23" i="2" s="1"/>
  <c r="H23" i="2" s="1"/>
  <c r="F7" i="2"/>
  <c r="G7" i="2" s="1"/>
  <c r="H7" i="2" s="1"/>
  <c r="F125" i="2"/>
  <c r="G125" i="2" s="1"/>
  <c r="H125" i="2" s="1"/>
  <c r="F77" i="2"/>
  <c r="G77" i="2" s="1"/>
  <c r="H77" i="2" s="1"/>
  <c r="F33" i="2"/>
  <c r="G33" i="2" s="1"/>
  <c r="H33" i="2" s="1"/>
  <c r="F170" i="2"/>
  <c r="G170" i="2" s="1"/>
  <c r="H170" i="2" s="1"/>
  <c r="F154" i="2"/>
  <c r="G154" i="2" s="1"/>
  <c r="H154" i="2" s="1"/>
  <c r="F138" i="2"/>
  <c r="G138" i="2" s="1"/>
  <c r="H138" i="2" s="1"/>
  <c r="F122" i="2"/>
  <c r="G122" i="2" s="1"/>
  <c r="H122" i="2" s="1"/>
  <c r="F106" i="2"/>
  <c r="G106" i="2" s="1"/>
  <c r="H106" i="2" s="1"/>
  <c r="F90" i="2"/>
  <c r="G90" i="2" s="1"/>
  <c r="H90" i="2" s="1"/>
  <c r="F74" i="2"/>
  <c r="G74" i="2" s="1"/>
  <c r="H74" i="2" s="1"/>
  <c r="F58" i="2"/>
  <c r="G58" i="2" s="1"/>
  <c r="H58" i="2" s="1"/>
  <c r="F42" i="2"/>
  <c r="G42" i="2" s="1"/>
  <c r="H42" i="2" s="1"/>
  <c r="F26" i="2"/>
  <c r="G26" i="2" s="1"/>
  <c r="H26" i="2" s="1"/>
  <c r="F10" i="2"/>
  <c r="G10" i="2" s="1"/>
  <c r="H10" i="2" s="1"/>
  <c r="F145" i="2"/>
  <c r="G145" i="2" s="1"/>
  <c r="H145" i="2" s="1"/>
  <c r="F41" i="2"/>
  <c r="G41" i="2" s="1"/>
  <c r="H41" i="2" s="1"/>
  <c r="F140" i="2"/>
  <c r="G140" i="2" s="1"/>
  <c r="H140" i="2" s="1"/>
  <c r="F108" i="2"/>
  <c r="G108" i="2" s="1"/>
  <c r="H108" i="2" s="1"/>
  <c r="F76" i="2"/>
  <c r="G76" i="2" s="1"/>
  <c r="H76" i="2" s="1"/>
  <c r="F44" i="2"/>
  <c r="G44" i="2" s="1"/>
  <c r="H44" i="2" s="1"/>
  <c r="F12" i="2"/>
  <c r="G12" i="2" s="1"/>
  <c r="H12" i="2" s="1"/>
  <c r="F81" i="2"/>
  <c r="G81" i="2" s="1"/>
  <c r="H81" i="2" s="1"/>
  <c r="F160" i="2"/>
  <c r="G160" i="2" s="1"/>
  <c r="H160" i="2" s="1"/>
  <c r="F143" i="2"/>
  <c r="G143" i="2" s="1"/>
  <c r="H143" i="2" s="1"/>
  <c r="F95" i="2"/>
  <c r="G95" i="2" s="1"/>
  <c r="H95" i="2" s="1"/>
  <c r="F63" i="2"/>
  <c r="G63" i="2" s="1"/>
  <c r="H63" i="2" s="1"/>
  <c r="F31" i="2"/>
  <c r="G31" i="2" s="1"/>
  <c r="H31" i="2" s="1"/>
  <c r="F149" i="2"/>
  <c r="G149" i="2" s="1"/>
  <c r="H149" i="2" s="1"/>
  <c r="F57" i="2"/>
  <c r="G57" i="2" s="1"/>
  <c r="H57" i="2" s="1"/>
  <c r="F162" i="2"/>
  <c r="G162" i="2" s="1"/>
  <c r="H162" i="2" s="1"/>
  <c r="F50" i="2"/>
  <c r="G50" i="2" s="1"/>
  <c r="H50" i="2" s="1"/>
  <c r="F157" i="2"/>
  <c r="G157" i="2" s="1"/>
  <c r="H157" i="2" s="1"/>
  <c r="F109" i="2"/>
  <c r="G109" i="2" s="1"/>
  <c r="H109" i="2" s="1"/>
  <c r="F53" i="2"/>
  <c r="G53" i="2" s="1"/>
  <c r="H53" i="2" s="1"/>
  <c r="F168" i="2"/>
  <c r="G168" i="2" s="1"/>
  <c r="H168" i="2" s="1"/>
  <c r="F144" i="2"/>
  <c r="G144" i="2" s="1"/>
  <c r="H144" i="2" s="1"/>
  <c r="F128" i="2"/>
  <c r="G128" i="2" s="1"/>
  <c r="H128" i="2" s="1"/>
  <c r="F112" i="2"/>
  <c r="G112" i="2" s="1"/>
  <c r="H112" i="2" s="1"/>
  <c r="F96" i="2"/>
  <c r="G96" i="2" s="1"/>
  <c r="H96" i="2" s="1"/>
  <c r="F80" i="2"/>
  <c r="G80" i="2" s="1"/>
  <c r="H80" i="2" s="1"/>
  <c r="F64" i="2"/>
  <c r="G64" i="2" s="1"/>
  <c r="H64" i="2" s="1"/>
  <c r="F48" i="2"/>
  <c r="G48" i="2" s="1"/>
  <c r="H48" i="2" s="1"/>
  <c r="F32" i="2"/>
  <c r="G32" i="2" s="1"/>
  <c r="H32" i="2" s="1"/>
  <c r="F16" i="2"/>
  <c r="G16" i="2" s="1"/>
  <c r="H16" i="2" s="1"/>
  <c r="F141" i="2"/>
  <c r="G141" i="2" s="1"/>
  <c r="H141" i="2" s="1"/>
  <c r="F89" i="2"/>
  <c r="G89" i="2" s="1"/>
  <c r="H89" i="2" s="1"/>
  <c r="F49" i="2"/>
  <c r="G49" i="2" s="1"/>
  <c r="H49" i="2" s="1"/>
  <c r="F172" i="2"/>
  <c r="G172" i="2" s="1"/>
  <c r="H172" i="2" s="1"/>
  <c r="F163" i="2"/>
  <c r="G163" i="2" s="1"/>
  <c r="H163" i="2" s="1"/>
  <c r="F147" i="2"/>
  <c r="G147" i="2" s="1"/>
  <c r="H147" i="2" s="1"/>
  <c r="F131" i="2"/>
  <c r="G131" i="2" s="1"/>
  <c r="H131" i="2" s="1"/>
  <c r="F115" i="2"/>
  <c r="G115" i="2" s="1"/>
  <c r="H115" i="2" s="1"/>
  <c r="F99" i="2"/>
  <c r="G99" i="2" s="1"/>
  <c r="H99" i="2" s="1"/>
  <c r="F83" i="2"/>
  <c r="G83" i="2" s="1"/>
  <c r="H83" i="2" s="1"/>
  <c r="F67" i="2"/>
  <c r="G67" i="2" s="1"/>
  <c r="H67" i="2" s="1"/>
  <c r="F51" i="2"/>
  <c r="G51" i="2" s="1"/>
  <c r="H51" i="2" s="1"/>
  <c r="F35" i="2"/>
  <c r="G35" i="2" s="1"/>
  <c r="H35" i="2" s="1"/>
  <c r="F19" i="2"/>
  <c r="G19" i="2" s="1"/>
  <c r="H19" i="2" s="1"/>
  <c r="F161" i="2"/>
  <c r="G161" i="2" s="1"/>
  <c r="H161" i="2" s="1"/>
  <c r="F117" i="2"/>
  <c r="G117" i="2" s="1"/>
  <c r="H117" i="2" s="1"/>
  <c r="F69" i="2"/>
  <c r="G69" i="2" s="1"/>
  <c r="H69" i="2" s="1"/>
  <c r="F25" i="2"/>
  <c r="G25" i="2" s="1"/>
  <c r="H25" i="2" s="1"/>
  <c r="F166" i="2"/>
  <c r="G166" i="2" s="1"/>
  <c r="H166" i="2" s="1"/>
  <c r="F150" i="2"/>
  <c r="G150" i="2" s="1"/>
  <c r="H150" i="2" s="1"/>
  <c r="F134" i="2"/>
  <c r="G134" i="2" s="1"/>
  <c r="H134" i="2" s="1"/>
  <c r="F118" i="2"/>
  <c r="G118" i="2" s="1"/>
  <c r="H118" i="2" s="1"/>
  <c r="F102" i="2"/>
  <c r="G102" i="2" s="1"/>
  <c r="H102" i="2" s="1"/>
  <c r="F86" i="2"/>
  <c r="G86" i="2" s="1"/>
  <c r="H86" i="2" s="1"/>
  <c r="F70" i="2"/>
  <c r="G70" i="2" s="1"/>
  <c r="H70" i="2" s="1"/>
  <c r="F54" i="2"/>
  <c r="G54" i="2" s="1"/>
  <c r="H54" i="2" s="1"/>
  <c r="F38" i="2"/>
  <c r="G38" i="2" s="1"/>
  <c r="H38" i="2" s="1"/>
  <c r="F22" i="2"/>
  <c r="G22" i="2" s="1"/>
  <c r="H22" i="2" s="1"/>
  <c r="F6" i="2"/>
  <c r="G6" i="2" s="1"/>
  <c r="H6" i="2" s="1"/>
  <c r="C10" i="8"/>
  <c r="C19" i="8" s="1"/>
  <c r="C20" i="8" s="1"/>
  <c r="C16" i="8"/>
  <c r="M30" i="2" s="1"/>
  <c r="N30" i="2" s="1"/>
  <c r="C5" i="8"/>
  <c r="G10" i="8"/>
  <c r="G5" i="8"/>
  <c r="G9" i="8" s="1"/>
  <c r="L16" i="2"/>
  <c r="K27" i="2" s="1"/>
  <c r="N27" i="2" s="1"/>
  <c r="M5" i="2" l="1"/>
  <c r="G5" i="2"/>
  <c r="C9" i="8"/>
  <c r="C18" i="8" s="1"/>
  <c r="C17" i="8"/>
  <c r="L12" i="2"/>
  <c r="L13" i="2" s="1"/>
  <c r="K3" i="6" l="1"/>
  <c r="K11" i="6" s="1"/>
  <c r="K12" i="6" s="1"/>
  <c r="J3" i="6"/>
  <c r="J10" i="6" s="1"/>
  <c r="J12" i="6" s="1"/>
  <c r="N5" i="2"/>
  <c r="K31" i="2" s="1"/>
  <c r="H5" i="2"/>
  <c r="O5" i="2" s="1"/>
  <c r="J13" i="6" l="1"/>
  <c r="G15" i="6"/>
  <c r="G16" i="6" s="1"/>
  <c r="K13" i="6"/>
  <c r="H15" i="6"/>
  <c r="H16" i="6" s="1"/>
  <c r="N31" i="2"/>
  <c r="H17" i="6" l="1"/>
</calcChain>
</file>

<file path=xl/sharedStrings.xml><?xml version="1.0" encoding="utf-8"?>
<sst xmlns="http://schemas.openxmlformats.org/spreadsheetml/2006/main" count="578" uniqueCount="211">
  <si>
    <t>Hora</t>
  </si>
  <si>
    <t>Consumo</t>
  </si>
  <si>
    <t>[t]</t>
  </si>
  <si>
    <t>[m³]</t>
  </si>
  <si>
    <t>CV</t>
  </si>
  <si>
    <t>Total</t>
  </si>
  <si>
    <t>EP</t>
  </si>
  <si>
    <t>t</t>
  </si>
  <si>
    <t>Consumo
[m³]</t>
  </si>
  <si>
    <t>Início</t>
  </si>
  <si>
    <t>R$/m3</t>
  </si>
  <si>
    <t>Día</t>
  </si>
  <si>
    <t>Producción</t>
  </si>
  <si>
    <t>Promedio</t>
  </si>
  <si>
    <t>Desviación estándar</t>
  </si>
  <si>
    <t>Mediciones</t>
  </si>
  <si>
    <t>Incertidumbre</t>
  </si>
  <si>
    <t>Ahorro</t>
  </si>
  <si>
    <t>R$</t>
  </si>
  <si>
    <t>Payback</t>
  </si>
  <si>
    <t>Consumo gas</t>
  </si>
  <si>
    <t>Tarifa gas</t>
  </si>
  <si>
    <t xml:space="preserve">Gasto </t>
  </si>
  <si>
    <t>R$/año</t>
  </si>
  <si>
    <t>R$/mes</t>
  </si>
  <si>
    <t>Inversión</t>
  </si>
  <si>
    <t>Ahorro estimado</t>
  </si>
  <si>
    <t>Ahorro gas</t>
  </si>
  <si>
    <t>años</t>
  </si>
  <si>
    <t>Lunes</t>
  </si>
  <si>
    <t>Martes</t>
  </si>
  <si>
    <t>Miércoles</t>
  </si>
  <si>
    <t>Jueves</t>
  </si>
  <si>
    <t>Viernes</t>
  </si>
  <si>
    <t>Sábado</t>
  </si>
  <si>
    <t>Domingo</t>
  </si>
  <si>
    <t>Error estándar</t>
  </si>
  <si>
    <t>Estad t</t>
  </si>
  <si>
    <t>Estad t variable</t>
  </si>
  <si>
    <t>Estad t intersección</t>
  </si>
  <si>
    <t>R2</t>
  </si>
  <si>
    <t>CV(REMC)</t>
  </si>
  <si>
    <t>ES(REMC)</t>
  </si>
  <si>
    <t>Valor</t>
  </si>
  <si>
    <t>Criterio</t>
  </si>
  <si>
    <t>Proyección lineal</t>
  </si>
  <si>
    <t>Análisis de la regresión</t>
  </si>
  <si>
    <t>Ok/N ok</t>
  </si>
  <si>
    <t>Datos de línea base</t>
  </si>
  <si>
    <t>Proyección</t>
  </si>
  <si>
    <t>Desvío</t>
  </si>
  <si>
    <t>Sesgo</t>
  </si>
  <si>
    <t>Análisis</t>
  </si>
  <si>
    <t>&gt;</t>
  </si>
  <si>
    <t>&lt;</t>
  </si>
  <si>
    <t>Resumen de los datos de línea base</t>
  </si>
  <si>
    <t>m3</t>
  </si>
  <si>
    <t>Incertidumbre general em los ahorros</t>
  </si>
  <si>
    <t>Estadística t</t>
  </si>
  <si>
    <t>Nivel de confianza</t>
  </si>
  <si>
    <t>Incertidumbre estándar em um mês</t>
  </si>
  <si>
    <t>Número de periodos</t>
  </si>
  <si>
    <r>
      <t>m</t>
    </r>
    <r>
      <rPr>
        <vertAlign val="superscript"/>
        <sz val="10"/>
        <color theme="1"/>
        <rFont val="Franklin Gothic Book"/>
        <family val="2"/>
      </rPr>
      <t>3</t>
    </r>
  </si>
  <si>
    <t>Ahorro mensual esperado</t>
  </si>
  <si>
    <t>Horas al mês</t>
  </si>
  <si>
    <t>Ahorro promedio horario esperado</t>
  </si>
  <si>
    <t>Ahorro garantizado</t>
  </si>
  <si>
    <t>Demostrativo</t>
  </si>
  <si>
    <t>Línea base</t>
  </si>
  <si>
    <t>Error medición</t>
  </si>
  <si>
    <t>Periodo</t>
  </si>
  <si>
    <t>Combinación de los elementos de incertidumbre para determinar el error estándar en el uso de energía evitada</t>
  </si>
  <si>
    <t>Error estimación</t>
  </si>
  <si>
    <t>Error muestreo</t>
  </si>
  <si>
    <t>Error modelaje</t>
  </si>
  <si>
    <t>Componentes de la incertidumbre</t>
  </si>
  <si>
    <t>Incertidumbre estándar de la medición</t>
  </si>
  <si>
    <t>Divisor estad t</t>
  </si>
  <si>
    <t>Erro medicón gas</t>
  </si>
  <si>
    <t>Consumo promedio de gas</t>
  </si>
  <si>
    <t>Error em la medición del gas</t>
  </si>
  <si>
    <t>Incertidumbre de la medición em el periodo demostrativo</t>
  </si>
  <si>
    <t>Incert es estándar</t>
  </si>
  <si>
    <t>Incertidumbre medición línea base</t>
  </si>
  <si>
    <t>Error medición producción</t>
  </si>
  <si>
    <t>Producción promedio</t>
  </si>
  <si>
    <t>Error de medición de línea de base para el consumo de gas derivado del modelo de línea base = Error en la producción promedio (t) x pendiente del modelo de regresión (m3/hr/t)</t>
  </si>
  <si>
    <t>Error = (Lectura x Error em % lectura) + (No dígitos x Resolución)</t>
  </si>
  <si>
    <r>
      <t>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</t>
    </r>
  </si>
  <si>
    <t>Medidor de gás</t>
  </si>
  <si>
    <t>Medidor de producción</t>
  </si>
  <si>
    <t>Nivel confianza</t>
  </si>
  <si>
    <t>Unidad</t>
  </si>
  <si>
    <t>Resolución</t>
  </si>
  <si>
    <t>No dígitos</t>
  </si>
  <si>
    <t>% VM</t>
  </si>
  <si>
    <t>Medidor</t>
  </si>
  <si>
    <t>Sin modelo</t>
  </si>
  <si>
    <t>Incertidumbre del modelo del periodo demostrativo</t>
  </si>
  <si>
    <t>Error estándar y</t>
  </si>
  <si>
    <t>Incertidumbre del modelo de línea base</t>
  </si>
  <si>
    <t>Incertidumbre de modelaje</t>
  </si>
  <si>
    <t>Incertidumbre de medición</t>
  </si>
  <si>
    <t>Error en la medición de línea base</t>
  </si>
  <si>
    <r>
      <t>Error total (m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/h)</t>
    </r>
  </si>
  <si>
    <t>Línea base ajustada</t>
  </si>
  <si>
    <t>Determinación de la incertidumbre mensual general a la tasa de ahorro esperada</t>
  </si>
  <si>
    <t>h</t>
  </si>
  <si>
    <t>Incertidumbre relativa</t>
  </si>
  <si>
    <t>Producción
[t]</t>
  </si>
  <si>
    <t>.</t>
  </si>
  <si>
    <t>PROYECCION.LINEAL</t>
  </si>
  <si>
    <t>Estimativa ingeniería</t>
  </si>
  <si>
    <t>Estimativa M&amp;V</t>
  </si>
  <si>
    <t>Estadística y Incertidumbre para el PIMVP, 2014</t>
  </si>
  <si>
    <t>Final</t>
  </si>
  <si>
    <t>Costo</t>
  </si>
  <si>
    <t>p</t>
  </si>
  <si>
    <t>ro</t>
  </si>
  <si>
    <t>v</t>
  </si>
  <si>
    <t>g</t>
  </si>
  <si>
    <t>z</t>
  </si>
  <si>
    <t>perdas</t>
  </si>
  <si>
    <t>Carga total</t>
  </si>
  <si>
    <t>Pos. 1</t>
  </si>
  <si>
    <t>Pos. 2</t>
  </si>
  <si>
    <t>N/m2</t>
  </si>
  <si>
    <t>kg/m3</t>
  </si>
  <si>
    <t>m/s</t>
  </si>
  <si>
    <t>m/s2</t>
  </si>
  <si>
    <t>m</t>
  </si>
  <si>
    <t>Ev</t>
  </si>
  <si>
    <t>mmCA</t>
  </si>
  <si>
    <t>Gás</t>
  </si>
  <si>
    <t>m3/h</t>
  </si>
  <si>
    <t>P</t>
  </si>
  <si>
    <t>W</t>
  </si>
  <si>
    <t>Ar</t>
  </si>
  <si>
    <t>rend</t>
  </si>
  <si>
    <t>Q</t>
  </si>
  <si>
    <t>m3/s</t>
  </si>
  <si>
    <t>Pmotor</t>
  </si>
  <si>
    <t>kW</t>
  </si>
  <si>
    <t>cv</t>
  </si>
  <si>
    <t>p1</t>
  </si>
  <si>
    <t>p2</t>
  </si>
  <si>
    <t>Pnom</t>
  </si>
  <si>
    <t>Carreg</t>
  </si>
  <si>
    <t>A1</t>
  </si>
  <si>
    <t>m2</t>
  </si>
  <si>
    <t>Rend</t>
  </si>
  <si>
    <t>A2</t>
  </si>
  <si>
    <t>Pele</t>
  </si>
  <si>
    <t>v1</t>
  </si>
  <si>
    <t>v2</t>
  </si>
  <si>
    <t>z1</t>
  </si>
  <si>
    <t>z2</t>
  </si>
  <si>
    <t>Gas</t>
  </si>
  <si>
    <t>Aire</t>
  </si>
  <si>
    <t>Pérdidas</t>
  </si>
  <si>
    <t>Línea de base</t>
  </si>
  <si>
    <t>Aumento</t>
  </si>
  <si>
    <t>Período de reporte</t>
  </si>
  <si>
    <t>TARIFAS DE ALTA TENSÃO / MÉDIA TENSÃO - ESTRUTURA HOROSSAZONAL AZUL</t>
  </si>
  <si>
    <t>Nível de Tensão</t>
  </si>
  <si>
    <t>Demanda R$/Kw</t>
  </si>
  <si>
    <t>Consumo R$/MWh</t>
  </si>
  <si>
    <t>Demanda de Ultrapassagem R$/kW</t>
  </si>
  <si>
    <t>Ponta</t>
  </si>
  <si>
    <t>Fora Ponta</t>
  </si>
  <si>
    <t>TUSD+TE</t>
  </si>
  <si>
    <t>TUSD</t>
  </si>
  <si>
    <t>TE</t>
  </si>
  <si>
    <t>TUSD + TE</t>
  </si>
  <si>
    <t>A2 (88 a 138kV)​</t>
  </si>
  <si>
    <t>A3a (30 a 44kV)</t>
  </si>
  <si>
    <t>A4 (2,3 a 25kV)</t>
  </si>
  <si>
    <t>31,52​</t>
  </si>
  <si>
    <t>AS (Subterrâneo)</t>
  </si>
  <si>
    <t>254,76​</t>
  </si>
  <si>
    <t>Horas (h)</t>
  </si>
  <si>
    <t>Consumo (MWh)</t>
  </si>
  <si>
    <t>Tarifa (R$/MWh)</t>
  </si>
  <si>
    <t>Custo (R$)</t>
  </si>
  <si>
    <r>
      <t> </t>
    </r>
    <r>
      <rPr>
        <sz val="8.5"/>
        <color rgb="FF000000"/>
        <rFont val="Century Gothic"/>
        <family val="2"/>
        <scheme val="minor"/>
      </rPr>
      <t>388,74</t>
    </r>
    <r>
      <rPr>
        <sz val="10"/>
        <rFont val="Century Gothic"/>
        <family val="2"/>
        <scheme val="minor"/>
      </rPr>
      <t> </t>
    </r>
  </si>
  <si>
    <t>Potencia</t>
  </si>
  <si>
    <t>Punta</t>
  </si>
  <si>
    <t>Fuera de punta</t>
  </si>
  <si>
    <t>Precio promedio</t>
  </si>
  <si>
    <t>Banda 1</t>
  </si>
  <si>
    <t>Banda 2</t>
  </si>
  <si>
    <t>Banda 3</t>
  </si>
  <si>
    <t>Banda 4</t>
  </si>
  <si>
    <t>Banda 5</t>
  </si>
  <si>
    <t>Banda 6</t>
  </si>
  <si>
    <t>Banda 7</t>
  </si>
  <si>
    <t>Banda 8</t>
  </si>
  <si>
    <t>m3/mes</t>
  </si>
  <si>
    <t>Mes (horas/mes)</t>
  </si>
  <si>
    <t>Año (horas/año)</t>
  </si>
  <si>
    <t>Sí</t>
  </si>
  <si>
    <t>No</t>
  </si>
  <si>
    <t>Incertidumbre en el nivel de confianza deseado</t>
  </si>
  <si>
    <r>
      <t>(m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/h)/t</t>
    </r>
  </si>
  <si>
    <t>Pendiente del modelo de regresión</t>
  </si>
  <si>
    <t>Variación del consumo</t>
  </si>
  <si>
    <t>Tarifas del gas</t>
  </si>
  <si>
    <t>De (m3)</t>
  </si>
  <si>
    <t>Hasta (m3)</t>
  </si>
  <si>
    <t>Post mejora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</si>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</sst>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0.0000"/>
    <numFmt numFmtId="169" formatCode="0.000%"/>
    <numFmt numFmtId="170" formatCode="_-* #,##0.0_-;\-* #,##0.0_-;_-* &quot;-&quot;??_-;_-@_-"/>
    <numFmt numFmtId="171" formatCode="0.0E+00"/>
  </numFmts>
  <fonts count="25" x14ac:knownFonts="1">
    <font>
      <sz val="11"/>
      <color theme="1"/>
      <name val="Century Gothic"/>
      <family val="2"/>
      <scheme val="minor"/>
    </font>
    <font>
      <sz val="10"/>
      <color theme="1"/>
      <name val="Arial"/>
      <family val="2"/>
    </font>
    <font>
      <sz val="11"/>
      <color theme="1"/>
      <name val="Century Gothic"/>
      <family val="2"/>
      <scheme val="minor"/>
    </font>
    <font>
      <sz val="10"/>
      <color theme="1"/>
      <name val="Gill Sans MT"/>
      <family val="2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Franklin Gothic Medium"/>
      <family val="2"/>
    </font>
    <font>
      <sz val="11"/>
      <color theme="1"/>
      <name val="Century Gothic"/>
      <family val="2"/>
      <scheme val="major"/>
    </font>
    <font>
      <sz val="11"/>
      <color theme="1"/>
      <name val="Franklin Gothic Medium"/>
      <family val="2"/>
    </font>
    <font>
      <b/>
      <sz val="12"/>
      <color theme="1"/>
      <name val="Franklin Gothic Book"/>
      <family val="2"/>
    </font>
    <font>
      <sz val="10"/>
      <color theme="1"/>
      <name val="Century Gothic"/>
      <family val="2"/>
      <scheme val="minor"/>
    </font>
    <font>
      <b/>
      <sz val="11"/>
      <color theme="1"/>
      <name val="Franklin Gothic Book"/>
      <family val="2"/>
    </font>
    <font>
      <vertAlign val="superscript"/>
      <sz val="10"/>
      <color theme="1"/>
      <name val="Franklin Gothic Book"/>
      <family val="2"/>
    </font>
    <font>
      <sz val="8"/>
      <color rgb="FF000000"/>
      <name val="Verdana"/>
      <family val="2"/>
    </font>
    <font>
      <i/>
      <sz val="10"/>
      <color theme="1"/>
      <name val="Franklin Gothic Book"/>
      <family val="2"/>
    </font>
    <font>
      <sz val="12"/>
      <color theme="1"/>
      <name val="Franklin Gothic Medium"/>
      <family val="2"/>
    </font>
    <font>
      <b/>
      <sz val="10"/>
      <color theme="1"/>
      <name val="Century Gothic"/>
      <family val="2"/>
      <scheme val="minor"/>
    </font>
    <font>
      <sz val="10"/>
      <name val="Arial"/>
      <family val="2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b/>
      <sz val="8.5"/>
      <color rgb="FF000000"/>
      <name val="Century Gothic"/>
      <family val="2"/>
      <scheme val="minor"/>
    </font>
    <font>
      <sz val="8.5"/>
      <color rgb="FF000000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sz val="9"/>
      <color rgb="FF00000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3F3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58585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858585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85858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858585"/>
      </right>
      <top style="medium">
        <color rgb="FF858585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858585"/>
      </right>
      <top/>
      <bottom/>
      <diagonal/>
    </border>
    <border>
      <left style="medium">
        <color indexed="64"/>
      </left>
      <right style="medium">
        <color rgb="FF858585"/>
      </right>
      <top/>
      <bottom style="medium">
        <color rgb="FF858585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6" fontId="5" fillId="0" borderId="9" xfId="1" applyNumberFormat="1" applyFont="1" applyBorder="1" applyAlignment="1">
      <alignment horizontal="center"/>
    </xf>
    <xf numFmtId="166" fontId="5" fillId="0" borderId="10" xfId="1" applyNumberFormat="1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5" fillId="3" borderId="11" xfId="0" applyFont="1" applyFill="1" applyBorder="1"/>
    <xf numFmtId="0" fontId="6" fillId="3" borderId="11" xfId="0" applyFont="1" applyFill="1" applyBorder="1"/>
    <xf numFmtId="0" fontId="6" fillId="3" borderId="8" xfId="0" applyFont="1" applyFill="1" applyBorder="1"/>
    <xf numFmtId="0" fontId="5" fillId="0" borderId="7" xfId="0" applyFont="1" applyFill="1" applyBorder="1"/>
    <xf numFmtId="0" fontId="5" fillId="0" borderId="14" xfId="0" applyFont="1" applyFill="1" applyBorder="1"/>
    <xf numFmtId="166" fontId="5" fillId="0" borderId="9" xfId="1" applyNumberFormat="1" applyFont="1" applyFill="1" applyBorder="1"/>
    <xf numFmtId="0" fontId="5" fillId="0" borderId="10" xfId="0" applyFont="1" applyFill="1" applyBorder="1"/>
    <xf numFmtId="9" fontId="5" fillId="0" borderId="6" xfId="0" applyNumberFormat="1" applyFont="1" applyBorder="1"/>
    <xf numFmtId="0" fontId="5" fillId="0" borderId="0" xfId="0" applyFont="1" applyBorder="1"/>
    <xf numFmtId="166" fontId="5" fillId="0" borderId="0" xfId="0" applyNumberFormat="1" applyFont="1" applyBorder="1"/>
    <xf numFmtId="9" fontId="5" fillId="0" borderId="0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3" fontId="5" fillId="0" borderId="13" xfId="0" applyNumberFormat="1" applyFont="1" applyFill="1" applyBorder="1" applyAlignment="1">
      <alignment horizontal="center"/>
    </xf>
    <xf numFmtId="9" fontId="5" fillId="0" borderId="11" xfId="0" applyNumberFormat="1" applyFont="1" applyBorder="1"/>
    <xf numFmtId="167" fontId="5" fillId="0" borderId="12" xfId="0" applyNumberFormat="1" applyFont="1" applyBorder="1"/>
    <xf numFmtId="0" fontId="5" fillId="0" borderId="12" xfId="0" applyFont="1" applyBorder="1"/>
    <xf numFmtId="169" fontId="5" fillId="0" borderId="9" xfId="0" applyNumberFormat="1" applyFont="1" applyBorder="1"/>
    <xf numFmtId="167" fontId="5" fillId="0" borderId="12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21" xfId="0" applyFont="1" applyBorder="1"/>
    <xf numFmtId="0" fontId="5" fillId="0" borderId="22" xfId="0" applyFont="1" applyFill="1" applyBorder="1"/>
    <xf numFmtId="0" fontId="5" fillId="0" borderId="23" xfId="0" applyFont="1" applyFill="1" applyBorder="1"/>
    <xf numFmtId="0" fontId="10" fillId="0" borderId="6" xfId="0" applyFont="1" applyBorder="1"/>
    <xf numFmtId="0" fontId="10" fillId="0" borderId="0" xfId="0" applyFont="1" applyBorder="1"/>
    <xf numFmtId="0" fontId="10" fillId="0" borderId="7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/>
    <xf numFmtId="9" fontId="10" fillId="0" borderId="0" xfId="0" applyNumberFormat="1" applyFont="1" applyBorder="1"/>
    <xf numFmtId="2" fontId="10" fillId="0" borderId="0" xfId="0" applyNumberFormat="1" applyFont="1" applyBorder="1"/>
    <xf numFmtId="0" fontId="10" fillId="0" borderId="8" xfId="0" applyFont="1" applyBorder="1"/>
    <xf numFmtId="167" fontId="10" fillId="0" borderId="9" xfId="0" applyNumberFormat="1" applyFont="1" applyBorder="1"/>
    <xf numFmtId="0" fontId="10" fillId="0" borderId="10" xfId="0" applyFont="1" applyBorder="1"/>
    <xf numFmtId="0" fontId="10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5" fillId="0" borderId="10" xfId="2" applyFont="1" applyBorder="1"/>
    <xf numFmtId="0" fontId="5" fillId="0" borderId="9" xfId="2" applyFont="1" applyBorder="1"/>
    <xf numFmtId="166" fontId="11" fillId="4" borderId="24" xfId="2" applyNumberFormat="1" applyFont="1" applyFill="1" applyBorder="1"/>
    <xf numFmtId="0" fontId="5" fillId="0" borderId="8" xfId="2" applyFont="1" applyBorder="1" applyAlignment="1">
      <alignment wrapText="1"/>
    </xf>
    <xf numFmtId="0" fontId="5" fillId="0" borderId="7" xfId="2" applyFont="1" applyBorder="1"/>
    <xf numFmtId="2" fontId="5" fillId="0" borderId="0" xfId="2" applyNumberFormat="1" applyFont="1" applyBorder="1"/>
    <xf numFmtId="0" fontId="5" fillId="0" borderId="0" xfId="2" applyFont="1" applyBorder="1"/>
    <xf numFmtId="167" fontId="5" fillId="0" borderId="0" xfId="2" applyNumberFormat="1" applyFont="1" applyBorder="1"/>
    <xf numFmtId="0" fontId="5" fillId="0" borderId="6" xfId="2" applyFont="1" applyBorder="1" applyAlignment="1">
      <alignment wrapText="1"/>
    </xf>
    <xf numFmtId="9" fontId="5" fillId="0" borderId="0" xfId="2" applyNumberFormat="1" applyFont="1" applyBorder="1"/>
    <xf numFmtId="1" fontId="5" fillId="0" borderId="0" xfId="2" applyNumberFormat="1" applyFont="1" applyBorder="1"/>
    <xf numFmtId="170" fontId="5" fillId="0" borderId="0" xfId="4" applyNumberFormat="1" applyFont="1" applyBorder="1"/>
    <xf numFmtId="9" fontId="5" fillId="0" borderId="6" xfId="2" applyNumberFormat="1" applyFont="1" applyBorder="1" applyAlignment="1">
      <alignment wrapText="1"/>
    </xf>
    <xf numFmtId="0" fontId="5" fillId="0" borderId="6" xfId="2" applyFont="1" applyFill="1" applyBorder="1" applyAlignment="1">
      <alignment wrapText="1"/>
    </xf>
    <xf numFmtId="9" fontId="5" fillId="0" borderId="0" xfId="4" applyNumberFormat="1" applyFont="1" applyBorder="1"/>
    <xf numFmtId="164" fontId="5" fillId="0" borderId="0" xfId="4" applyFont="1" applyBorder="1"/>
    <xf numFmtId="164" fontId="5" fillId="0" borderId="0" xfId="2" applyNumberFormat="1" applyFont="1" applyBorder="1"/>
    <xf numFmtId="9" fontId="5" fillId="0" borderId="15" xfId="2" applyNumberFormat="1" applyFont="1" applyBorder="1"/>
    <xf numFmtId="0" fontId="5" fillId="0" borderId="15" xfId="2" applyFont="1" applyBorder="1"/>
    <xf numFmtId="0" fontId="5" fillId="0" borderId="25" xfId="2" applyFont="1" applyBorder="1" applyAlignment="1">
      <alignment wrapText="1"/>
    </xf>
    <xf numFmtId="1" fontId="5" fillId="0" borderId="15" xfId="2" applyNumberFormat="1" applyFont="1" applyBorder="1"/>
    <xf numFmtId="0" fontId="14" fillId="0" borderId="15" xfId="2" applyFont="1" applyBorder="1" applyAlignment="1">
      <alignment wrapText="1"/>
    </xf>
    <xf numFmtId="0" fontId="14" fillId="0" borderId="25" xfId="2" applyFont="1" applyBorder="1" applyAlignment="1">
      <alignment wrapText="1"/>
    </xf>
    <xf numFmtId="0" fontId="9" fillId="2" borderId="23" xfId="2" applyFont="1" applyFill="1" applyBorder="1" applyAlignment="1"/>
    <xf numFmtId="0" fontId="9" fillId="2" borderId="22" xfId="2" applyFont="1" applyFill="1" applyBorder="1" applyAlignment="1"/>
    <xf numFmtId="0" fontId="8" fillId="0" borderId="6" xfId="2" applyFont="1" applyBorder="1" applyAlignment="1">
      <alignment wrapText="1"/>
    </xf>
    <xf numFmtId="0" fontId="6" fillId="0" borderId="6" xfId="2" applyFont="1" applyFill="1" applyBorder="1" applyAlignment="1">
      <alignment wrapText="1"/>
    </xf>
    <xf numFmtId="0" fontId="15" fillId="2" borderId="21" xfId="2" applyFont="1" applyFill="1" applyBorder="1" applyAlignment="1"/>
    <xf numFmtId="1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7" xfId="2" applyFont="1" applyBorder="1"/>
    <xf numFmtId="0" fontId="8" fillId="0" borderId="0" xfId="2" applyFont="1"/>
    <xf numFmtId="9" fontId="6" fillId="0" borderId="6" xfId="2" applyNumberFormat="1" applyFont="1" applyBorder="1" applyAlignment="1">
      <alignment wrapText="1"/>
    </xf>
    <xf numFmtId="3" fontId="5" fillId="0" borderId="0" xfId="2" applyNumberFormat="1" applyFont="1" applyBorder="1"/>
    <xf numFmtId="0" fontId="14" fillId="0" borderId="26" xfId="2" applyFont="1" applyFill="1" applyBorder="1" applyAlignment="1">
      <alignment wrapText="1"/>
    </xf>
    <xf numFmtId="9" fontId="5" fillId="0" borderId="26" xfId="2" applyNumberFormat="1" applyFont="1" applyBorder="1"/>
    <xf numFmtId="4" fontId="1" fillId="0" borderId="7" xfId="2" applyNumberFormat="1" applyFont="1" applyBorder="1"/>
    <xf numFmtId="0" fontId="13" fillId="0" borderId="7" xfId="2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wrapText="1"/>
    </xf>
    <xf numFmtId="3" fontId="10" fillId="0" borderId="0" xfId="0" applyNumberFormat="1" applyFont="1"/>
    <xf numFmtId="167" fontId="5" fillId="0" borderId="0" xfId="0" applyNumberFormat="1" applyFont="1"/>
    <xf numFmtId="171" fontId="5" fillId="0" borderId="0" xfId="0" applyNumberFormat="1" applyFont="1"/>
    <xf numFmtId="171" fontId="5" fillId="0" borderId="0" xfId="0" applyNumberFormat="1" applyFont="1" applyBorder="1" applyAlignment="1">
      <alignment horizontal="center"/>
    </xf>
    <xf numFmtId="11" fontId="5" fillId="0" borderId="0" xfId="0" applyNumberFormat="1" applyFont="1"/>
    <xf numFmtId="0" fontId="5" fillId="0" borderId="0" xfId="0" applyFont="1" applyFill="1"/>
    <xf numFmtId="0" fontId="5" fillId="0" borderId="9" xfId="0" applyFont="1" applyFill="1" applyBorder="1"/>
    <xf numFmtId="0" fontId="18" fillId="0" borderId="0" xfId="5" applyFont="1"/>
    <xf numFmtId="165" fontId="18" fillId="5" borderId="27" xfId="5" applyNumberFormat="1" applyFont="1" applyFill="1" applyBorder="1"/>
    <xf numFmtId="165" fontId="18" fillId="5" borderId="28" xfId="5" applyNumberFormat="1" applyFont="1" applyFill="1" applyBorder="1"/>
    <xf numFmtId="4" fontId="18" fillId="5" borderId="28" xfId="5" applyNumberFormat="1" applyFont="1" applyFill="1" applyBorder="1"/>
    <xf numFmtId="165" fontId="18" fillId="5" borderId="29" xfId="5" applyNumberFormat="1" applyFont="1" applyFill="1" applyBorder="1"/>
    <xf numFmtId="165" fontId="18" fillId="5" borderId="30" xfId="5" applyNumberFormat="1" applyFont="1" applyFill="1" applyBorder="1"/>
    <xf numFmtId="165" fontId="18" fillId="5" borderId="2" xfId="5" applyNumberFormat="1" applyFont="1" applyFill="1" applyBorder="1"/>
    <xf numFmtId="165" fontId="18" fillId="5" borderId="31" xfId="5" applyNumberFormat="1" applyFont="1" applyFill="1" applyBorder="1"/>
    <xf numFmtId="4" fontId="18" fillId="5" borderId="31" xfId="5" applyNumberFormat="1" applyFont="1" applyFill="1" applyBorder="1"/>
    <xf numFmtId="165" fontId="18" fillId="5" borderId="32" xfId="5" applyNumberFormat="1" applyFont="1" applyFill="1" applyBorder="1"/>
    <xf numFmtId="165" fontId="18" fillId="5" borderId="33" xfId="5" applyNumberFormat="1" applyFont="1" applyFill="1" applyBorder="1"/>
    <xf numFmtId="165" fontId="18" fillId="0" borderId="0" xfId="5" applyNumberFormat="1" applyFont="1"/>
    <xf numFmtId="3" fontId="18" fillId="0" borderId="0" xfId="5" applyNumberFormat="1" applyFont="1" applyBorder="1"/>
    <xf numFmtId="165" fontId="18" fillId="0" borderId="0" xfId="5" applyNumberFormat="1" applyFont="1" applyBorder="1"/>
    <xf numFmtId="4" fontId="18" fillId="0" borderId="0" xfId="5" applyNumberFormat="1" applyFont="1" applyFill="1" applyBorder="1"/>
    <xf numFmtId="0" fontId="18" fillId="0" borderId="0" xfId="5" applyFont="1" applyFill="1" applyBorder="1"/>
    <xf numFmtId="2" fontId="18" fillId="5" borderId="30" xfId="5" applyNumberFormat="1" applyFont="1" applyFill="1" applyBorder="1"/>
    <xf numFmtId="2" fontId="18" fillId="5" borderId="33" xfId="5" applyNumberFormat="1" applyFont="1" applyFill="1" applyBorder="1"/>
    <xf numFmtId="2" fontId="18" fillId="5" borderId="15" xfId="5" applyNumberFormat="1" applyFont="1" applyFill="1" applyBorder="1"/>
    <xf numFmtId="0" fontId="18" fillId="0" borderId="0" xfId="0" applyFont="1" applyFill="1" applyBorder="1"/>
    <xf numFmtId="165" fontId="10" fillId="5" borderId="27" xfId="0" applyNumberFormat="1" applyFont="1" applyFill="1" applyBorder="1"/>
    <xf numFmtId="165" fontId="10" fillId="5" borderId="28" xfId="0" applyNumberFormat="1" applyFont="1" applyFill="1" applyBorder="1"/>
    <xf numFmtId="4" fontId="10" fillId="5" borderId="28" xfId="0" applyNumberFormat="1" applyFont="1" applyFill="1" applyBorder="1"/>
    <xf numFmtId="165" fontId="10" fillId="5" borderId="29" xfId="0" applyNumberFormat="1" applyFont="1" applyFill="1" applyBorder="1"/>
    <xf numFmtId="165" fontId="10" fillId="5" borderId="30" xfId="0" applyNumberFormat="1" applyFont="1" applyFill="1" applyBorder="1"/>
    <xf numFmtId="165" fontId="10" fillId="5" borderId="2" xfId="0" applyNumberFormat="1" applyFont="1" applyFill="1" applyBorder="1"/>
    <xf numFmtId="165" fontId="10" fillId="5" borderId="31" xfId="0" applyNumberFormat="1" applyFont="1" applyFill="1" applyBorder="1"/>
    <xf numFmtId="4" fontId="10" fillId="5" borderId="31" xfId="0" applyNumberFormat="1" applyFont="1" applyFill="1" applyBorder="1"/>
    <xf numFmtId="165" fontId="10" fillId="5" borderId="32" xfId="0" applyNumberFormat="1" applyFont="1" applyFill="1" applyBorder="1"/>
    <xf numFmtId="165" fontId="10" fillId="5" borderId="33" xfId="0" applyNumberFormat="1" applyFont="1" applyFill="1" applyBorder="1"/>
    <xf numFmtId="4" fontId="10" fillId="0" borderId="0" xfId="0" applyNumberFormat="1" applyFont="1" applyFill="1" applyBorder="1"/>
    <xf numFmtId="2" fontId="10" fillId="5" borderId="30" xfId="0" applyNumberFormat="1" applyFont="1" applyFill="1" applyBorder="1"/>
    <xf numFmtId="2" fontId="10" fillId="5" borderId="33" xfId="0" applyNumberFormat="1" applyFont="1" applyFill="1" applyBorder="1"/>
    <xf numFmtId="2" fontId="10" fillId="5" borderId="15" xfId="0" applyNumberFormat="1" applyFont="1" applyFill="1" applyBorder="1"/>
    <xf numFmtId="0" fontId="19" fillId="6" borderId="3" xfId="0" applyFont="1" applyFill="1" applyBorder="1"/>
    <xf numFmtId="2" fontId="16" fillId="6" borderId="4" xfId="0" applyNumberFormat="1" applyFont="1" applyFill="1" applyBorder="1"/>
    <xf numFmtId="0" fontId="19" fillId="6" borderId="5" xfId="0" applyFont="1" applyFill="1" applyBorder="1"/>
    <xf numFmtId="0" fontId="18" fillId="0" borderId="6" xfId="5" applyFont="1" applyBorder="1"/>
    <xf numFmtId="0" fontId="18" fillId="0" borderId="0" xfId="5" applyFont="1" applyBorder="1"/>
    <xf numFmtId="0" fontId="18" fillId="0" borderId="7" xfId="5" applyFont="1" applyBorder="1"/>
    <xf numFmtId="165" fontId="18" fillId="0" borderId="7" xfId="5" applyNumberFormat="1" applyFont="1" applyBorder="1"/>
    <xf numFmtId="0" fontId="18" fillId="0" borderId="6" xfId="5" applyFont="1" applyFill="1" applyBorder="1"/>
    <xf numFmtId="9" fontId="10" fillId="0" borderId="0" xfId="6" applyFont="1" applyBorder="1"/>
    <xf numFmtId="2" fontId="18" fillId="0" borderId="0" xfId="5" applyNumberFormat="1" applyFont="1" applyBorder="1"/>
    <xf numFmtId="9" fontId="18" fillId="0" borderId="0" xfId="5" applyNumberFormat="1" applyFont="1" applyBorder="1"/>
    <xf numFmtId="0" fontId="18" fillId="0" borderId="8" xfId="5" applyFont="1" applyBorder="1"/>
    <xf numFmtId="0" fontId="18" fillId="0" borderId="9" xfId="5" applyFont="1" applyBorder="1"/>
    <xf numFmtId="0" fontId="18" fillId="0" borderId="10" xfId="5" applyFont="1" applyBorder="1"/>
    <xf numFmtId="0" fontId="19" fillId="6" borderId="21" xfId="5" applyFont="1" applyFill="1" applyBorder="1"/>
    <xf numFmtId="0" fontId="18" fillId="6" borderId="22" xfId="5" applyFont="1" applyFill="1" applyBorder="1"/>
    <xf numFmtId="0" fontId="18" fillId="6" borderId="23" xfId="5" applyFont="1" applyFill="1" applyBorder="1"/>
    <xf numFmtId="0" fontId="18" fillId="0" borderId="0" xfId="0" applyFont="1" applyBorder="1"/>
    <xf numFmtId="0" fontId="18" fillId="0" borderId="6" xfId="0" applyFont="1" applyBorder="1"/>
    <xf numFmtId="165" fontId="10" fillId="0" borderId="7" xfId="0" applyNumberFormat="1" applyFont="1" applyBorder="1"/>
    <xf numFmtId="165" fontId="18" fillId="0" borderId="0" xfId="0" applyNumberFormat="1" applyFont="1" applyBorder="1"/>
    <xf numFmtId="165" fontId="18" fillId="0" borderId="7" xfId="0" applyNumberFormat="1" applyFont="1" applyBorder="1"/>
    <xf numFmtId="0" fontId="18" fillId="0" borderId="6" xfId="0" applyFont="1" applyFill="1" applyBorder="1"/>
    <xf numFmtId="0" fontId="18" fillId="0" borderId="8" xfId="0" applyFont="1" applyBorder="1"/>
    <xf numFmtId="0" fontId="10" fillId="0" borderId="9" xfId="0" applyFont="1" applyBorder="1"/>
    <xf numFmtId="0" fontId="18" fillId="0" borderId="9" xfId="0" applyFont="1" applyBorder="1"/>
    <xf numFmtId="4" fontId="18" fillId="6" borderId="22" xfId="5" applyNumberFormat="1" applyFont="1" applyFill="1" applyBorder="1"/>
    <xf numFmtId="0" fontId="0" fillId="0" borderId="0" xfId="0" applyFont="1" applyBorder="1"/>
    <xf numFmtId="0" fontId="0" fillId="0" borderId="7" xfId="0" applyFont="1" applyBorder="1"/>
    <xf numFmtId="0" fontId="0" fillId="0" borderId="6" xfId="0" applyFont="1" applyBorder="1"/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9" xfId="0" applyFont="1" applyBorder="1"/>
    <xf numFmtId="0" fontId="0" fillId="0" borderId="10" xfId="0" applyFont="1" applyBorder="1"/>
    <xf numFmtId="0" fontId="20" fillId="8" borderId="0" xfId="0" applyFont="1" applyFill="1" applyBorder="1" applyAlignment="1">
      <alignment horizontal="center" vertical="top" wrapText="1"/>
    </xf>
    <xf numFmtId="0" fontId="20" fillId="8" borderId="7" xfId="0" applyFont="1" applyFill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 wrapText="1"/>
    </xf>
    <xf numFmtId="0" fontId="22" fillId="9" borderId="0" xfId="0" applyFont="1" applyFill="1" applyBorder="1" applyAlignment="1">
      <alignment horizontal="center" vertical="top" wrapText="1"/>
    </xf>
    <xf numFmtId="0" fontId="21" fillId="9" borderId="0" xfId="0" applyFont="1" applyFill="1" applyBorder="1" applyAlignment="1">
      <alignment horizontal="center" vertical="top" wrapText="1"/>
    </xf>
    <xf numFmtId="0" fontId="18" fillId="9" borderId="0" xfId="0" applyFont="1" applyFill="1" applyBorder="1" applyAlignment="1">
      <alignment horizontal="center" vertical="top" wrapText="1"/>
    </xf>
    <xf numFmtId="0" fontId="23" fillId="9" borderId="0" xfId="0" applyFont="1" applyFill="1" applyBorder="1" applyAlignment="1">
      <alignment horizontal="center" vertical="top" wrapText="1"/>
    </xf>
    <xf numFmtId="0" fontId="24" fillId="9" borderId="0" xfId="0" applyFont="1" applyFill="1" applyBorder="1" applyAlignment="1">
      <alignment horizontal="center" vertical="top" wrapText="1"/>
    </xf>
    <xf numFmtId="0" fontId="21" fillId="9" borderId="7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wrapText="1"/>
    </xf>
    <xf numFmtId="0" fontId="23" fillId="9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167" fontId="10" fillId="0" borderId="0" xfId="0" applyNumberFormat="1" applyFont="1" applyBorder="1"/>
    <xf numFmtId="0" fontId="23" fillId="9" borderId="8" xfId="0" applyFont="1" applyFill="1" applyBorder="1" applyAlignment="1">
      <alignment horizontal="center" vertical="top" wrapText="1"/>
    </xf>
    <xf numFmtId="2" fontId="10" fillId="0" borderId="9" xfId="0" applyNumberFormat="1" applyFont="1" applyBorder="1"/>
    <xf numFmtId="0" fontId="10" fillId="0" borderId="31" xfId="0" applyFont="1" applyBorder="1"/>
    <xf numFmtId="4" fontId="10" fillId="0" borderId="31" xfId="0" applyNumberFormat="1" applyFont="1" applyBorder="1"/>
    <xf numFmtId="0" fontId="10" fillId="0" borderId="34" xfId="0" applyFont="1" applyBorder="1"/>
    <xf numFmtId="0" fontId="10" fillId="0" borderId="11" xfId="0" applyFont="1" applyBorder="1"/>
    <xf numFmtId="9" fontId="10" fillId="0" borderId="12" xfId="0" applyNumberFormat="1" applyFont="1" applyBorder="1"/>
    <xf numFmtId="168" fontId="10" fillId="0" borderId="13" xfId="0" applyNumberFormat="1" applyFont="1" applyBorder="1"/>
    <xf numFmtId="168" fontId="10" fillId="0" borderId="7" xfId="0" applyNumberFormat="1" applyFont="1" applyBorder="1"/>
    <xf numFmtId="9" fontId="10" fillId="0" borderId="9" xfId="0" applyNumberFormat="1" applyFont="1" applyBorder="1"/>
    <xf numFmtId="168" fontId="16" fillId="0" borderId="10" xfId="0" applyNumberFormat="1" applyFont="1" applyBorder="1"/>
    <xf numFmtId="4" fontId="10" fillId="0" borderId="12" xfId="0" applyNumberFormat="1" applyFont="1" applyBorder="1"/>
    <xf numFmtId="4" fontId="10" fillId="0" borderId="13" xfId="0" applyNumberFormat="1" applyFont="1" applyBorder="1"/>
    <xf numFmtId="0" fontId="16" fillId="0" borderId="11" xfId="0" applyFont="1" applyBorder="1"/>
    <xf numFmtId="0" fontId="10" fillId="0" borderId="12" xfId="0" applyFont="1" applyBorder="1"/>
    <xf numFmtId="0" fontId="16" fillId="0" borderId="12" xfId="0" applyFont="1" applyBorder="1"/>
    <xf numFmtId="0" fontId="10" fillId="0" borderId="13" xfId="0" applyFont="1" applyBorder="1"/>
    <xf numFmtId="3" fontId="10" fillId="0" borderId="7" xfId="0" applyNumberFormat="1" applyFont="1" applyBorder="1"/>
    <xf numFmtId="4" fontId="10" fillId="0" borderId="0" xfId="0" applyNumberFormat="1" applyFont="1" applyBorder="1"/>
    <xf numFmtId="4" fontId="10" fillId="0" borderId="7" xfId="0" applyNumberFormat="1" applyFont="1" applyBorder="1"/>
    <xf numFmtId="4" fontId="10" fillId="0" borderId="14" xfId="0" applyNumberFormat="1" applyFont="1" applyBorder="1"/>
    <xf numFmtId="168" fontId="10" fillId="0" borderId="9" xfId="0" applyNumberFormat="1" applyFont="1" applyBorder="1"/>
    <xf numFmtId="168" fontId="10" fillId="0" borderId="10" xfId="0" applyNumberFormat="1" applyFont="1" applyBorder="1"/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6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8" fillId="0" borderId="6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0" fontId="20" fillId="8" borderId="40" xfId="0" applyFont="1" applyFill="1" applyBorder="1" applyAlignment="1">
      <alignment horizontal="center" vertical="top" wrapText="1"/>
    </xf>
    <xf numFmtId="0" fontId="20" fillId="8" borderId="42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 vertical="top" wrapText="1"/>
    </xf>
    <xf numFmtId="0" fontId="20" fillId="6" borderId="12" xfId="0" applyFont="1" applyFill="1" applyBorder="1" applyAlignment="1">
      <alignment horizontal="center" vertical="top" wrapText="1"/>
    </xf>
    <xf numFmtId="0" fontId="20" fillId="6" borderId="13" xfId="0" applyFont="1" applyFill="1" applyBorder="1" applyAlignment="1">
      <alignment horizontal="center" vertical="top" wrapText="1"/>
    </xf>
    <xf numFmtId="0" fontId="20" fillId="7" borderId="43" xfId="0" applyFont="1" applyFill="1" applyBorder="1" applyAlignment="1">
      <alignment horizontal="center" vertical="top" wrapText="1"/>
    </xf>
    <xf numFmtId="0" fontId="20" fillId="7" borderId="45" xfId="0" applyFont="1" applyFill="1" applyBorder="1" applyAlignment="1">
      <alignment horizontal="center" vertical="top" wrapText="1"/>
    </xf>
    <xf numFmtId="0" fontId="20" fillId="7" borderId="46" xfId="0" applyFont="1" applyFill="1" applyBorder="1" applyAlignment="1">
      <alignment horizontal="center" vertical="top" wrapText="1"/>
    </xf>
    <xf numFmtId="0" fontId="20" fillId="7" borderId="35" xfId="0" applyFont="1" applyFill="1" applyBorder="1" applyAlignment="1">
      <alignment horizontal="center" vertical="top" wrapText="1"/>
    </xf>
    <xf numFmtId="0" fontId="20" fillId="7" borderId="36" xfId="0" applyFont="1" applyFill="1" applyBorder="1" applyAlignment="1">
      <alignment horizontal="center" vertical="top" wrapText="1"/>
    </xf>
    <xf numFmtId="0" fontId="20" fillId="7" borderId="37" xfId="0" applyFont="1" applyFill="1" applyBorder="1" applyAlignment="1">
      <alignment horizontal="center" vertical="top" wrapText="1"/>
    </xf>
    <xf numFmtId="0" fontId="20" fillId="7" borderId="38" xfId="0" applyFont="1" applyFill="1" applyBorder="1" applyAlignment="1">
      <alignment horizontal="center" vertical="top" wrapText="1"/>
    </xf>
    <xf numFmtId="0" fontId="20" fillId="7" borderId="44" xfId="0" applyFont="1" applyFill="1" applyBorder="1" applyAlignment="1">
      <alignment horizontal="center" vertical="top" wrapText="1"/>
    </xf>
    <xf numFmtId="0" fontId="20" fillId="8" borderId="35" xfId="0" applyFont="1" applyFill="1" applyBorder="1" applyAlignment="1">
      <alignment horizontal="center" vertical="top" wrapText="1"/>
    </xf>
    <xf numFmtId="0" fontId="20" fillId="8" borderId="36" xfId="0" applyFont="1" applyFill="1" applyBorder="1" applyAlignment="1">
      <alignment horizontal="center" vertical="top" wrapText="1"/>
    </xf>
    <xf numFmtId="0" fontId="20" fillId="8" borderId="37" xfId="0" applyFont="1" applyFill="1" applyBorder="1" applyAlignment="1">
      <alignment horizontal="center" vertical="top" wrapText="1"/>
    </xf>
    <xf numFmtId="0" fontId="20" fillId="8" borderId="38" xfId="0" applyFont="1" applyFill="1" applyBorder="1" applyAlignment="1">
      <alignment horizontal="center" vertical="top" wrapText="1"/>
    </xf>
    <xf numFmtId="0" fontId="20" fillId="8" borderId="44" xfId="0" applyFont="1" applyFill="1" applyBorder="1" applyAlignment="1">
      <alignment horizontal="center" vertical="top" wrapText="1"/>
    </xf>
    <xf numFmtId="0" fontId="20" fillId="8" borderId="39" xfId="0" applyFont="1" applyFill="1" applyBorder="1" applyAlignment="1">
      <alignment horizontal="center" vertical="top" wrapText="1"/>
    </xf>
    <xf numFmtId="0" fontId="20" fillId="8" borderId="41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2"/>
    <cellStyle name="Normal 3" xfId="5"/>
    <cellStyle name="Porcentagem 2" xfId="3"/>
    <cellStyle name="Porcentagem 3" xfId="6"/>
    <cellStyle name="Porcentaje" xfId="1" builtinId="5"/>
    <cellStyle name="Vírgula 2" xf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" formatCode="#,##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LB!$E$4</c:f>
              <c:strCache>
                <c:ptCount val="1"/>
                <c:pt idx="0">
                  <c:v>[m³]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657764654418195"/>
                  <c:y val="-9.2592592592592657E-3"/>
                </c:manualLayout>
              </c:layout>
              <c:numFmt formatCode="General" sourceLinked="0"/>
            </c:trendlineLbl>
          </c:trendline>
          <c:xVal>
            <c:numRef>
              <c:f>LB!$D$5:$D$172</c:f>
              <c:numCache>
                <c:formatCode>0.0</c:formatCode>
                <c:ptCount val="168"/>
                <c:pt idx="0">
                  <c:v>15.1</c:v>
                </c:pt>
                <c:pt idx="1">
                  <c:v>14.6</c:v>
                </c:pt>
                <c:pt idx="2">
                  <c:v>14.9</c:v>
                </c:pt>
                <c:pt idx="3">
                  <c:v>14.6</c:v>
                </c:pt>
                <c:pt idx="4">
                  <c:v>13.8</c:v>
                </c:pt>
                <c:pt idx="5">
                  <c:v>14.1</c:v>
                </c:pt>
                <c:pt idx="6">
                  <c:v>14.9</c:v>
                </c:pt>
                <c:pt idx="7">
                  <c:v>14.3</c:v>
                </c:pt>
                <c:pt idx="8">
                  <c:v>15.1</c:v>
                </c:pt>
                <c:pt idx="9">
                  <c:v>14.6</c:v>
                </c:pt>
                <c:pt idx="10">
                  <c:v>14.6</c:v>
                </c:pt>
                <c:pt idx="11">
                  <c:v>15.4</c:v>
                </c:pt>
                <c:pt idx="12">
                  <c:v>13.8</c:v>
                </c:pt>
                <c:pt idx="13">
                  <c:v>13.5</c:v>
                </c:pt>
                <c:pt idx="14">
                  <c:v>12.7</c:v>
                </c:pt>
                <c:pt idx="15">
                  <c:v>13</c:v>
                </c:pt>
                <c:pt idx="16">
                  <c:v>12.2</c:v>
                </c:pt>
                <c:pt idx="17">
                  <c:v>12.4</c:v>
                </c:pt>
                <c:pt idx="18">
                  <c:v>11.9</c:v>
                </c:pt>
                <c:pt idx="19">
                  <c:v>13.2</c:v>
                </c:pt>
                <c:pt idx="20">
                  <c:v>13</c:v>
                </c:pt>
                <c:pt idx="21">
                  <c:v>12.7</c:v>
                </c:pt>
                <c:pt idx="22">
                  <c:v>15.9</c:v>
                </c:pt>
                <c:pt idx="23">
                  <c:v>16.2</c:v>
                </c:pt>
                <c:pt idx="24">
                  <c:v>16.5</c:v>
                </c:pt>
                <c:pt idx="25">
                  <c:v>16.2</c:v>
                </c:pt>
                <c:pt idx="26">
                  <c:v>17.8</c:v>
                </c:pt>
                <c:pt idx="27">
                  <c:v>17.3</c:v>
                </c:pt>
                <c:pt idx="28">
                  <c:v>17</c:v>
                </c:pt>
                <c:pt idx="29">
                  <c:v>17.600000000000001</c:v>
                </c:pt>
                <c:pt idx="30">
                  <c:v>18.100000000000001</c:v>
                </c:pt>
                <c:pt idx="31">
                  <c:v>15.9</c:v>
                </c:pt>
                <c:pt idx="32">
                  <c:v>16.8</c:v>
                </c:pt>
                <c:pt idx="33">
                  <c:v>16.5</c:v>
                </c:pt>
                <c:pt idx="34">
                  <c:v>14.6</c:v>
                </c:pt>
                <c:pt idx="35">
                  <c:v>15.1</c:v>
                </c:pt>
                <c:pt idx="36">
                  <c:v>14.3</c:v>
                </c:pt>
                <c:pt idx="37">
                  <c:v>14.9</c:v>
                </c:pt>
                <c:pt idx="38">
                  <c:v>14.1</c:v>
                </c:pt>
                <c:pt idx="39">
                  <c:v>14.6</c:v>
                </c:pt>
                <c:pt idx="40">
                  <c:v>15.7</c:v>
                </c:pt>
                <c:pt idx="41">
                  <c:v>15.1</c:v>
                </c:pt>
                <c:pt idx="42">
                  <c:v>14.6</c:v>
                </c:pt>
                <c:pt idx="43">
                  <c:v>14.9</c:v>
                </c:pt>
                <c:pt idx="44">
                  <c:v>14.6</c:v>
                </c:pt>
                <c:pt idx="45">
                  <c:v>13.8</c:v>
                </c:pt>
                <c:pt idx="46">
                  <c:v>14.1</c:v>
                </c:pt>
                <c:pt idx="47">
                  <c:v>14.9</c:v>
                </c:pt>
                <c:pt idx="48">
                  <c:v>14.3</c:v>
                </c:pt>
                <c:pt idx="49">
                  <c:v>15.1</c:v>
                </c:pt>
                <c:pt idx="50">
                  <c:v>14.6</c:v>
                </c:pt>
                <c:pt idx="51">
                  <c:v>14.6</c:v>
                </c:pt>
                <c:pt idx="52">
                  <c:v>15.4</c:v>
                </c:pt>
                <c:pt idx="53">
                  <c:v>13.8</c:v>
                </c:pt>
                <c:pt idx="54">
                  <c:v>13.5</c:v>
                </c:pt>
                <c:pt idx="55">
                  <c:v>12.7</c:v>
                </c:pt>
                <c:pt idx="56">
                  <c:v>13</c:v>
                </c:pt>
                <c:pt idx="57">
                  <c:v>16.2</c:v>
                </c:pt>
                <c:pt idx="58">
                  <c:v>16.5</c:v>
                </c:pt>
                <c:pt idx="59">
                  <c:v>16.2</c:v>
                </c:pt>
                <c:pt idx="60">
                  <c:v>17.8</c:v>
                </c:pt>
                <c:pt idx="61">
                  <c:v>17.3</c:v>
                </c:pt>
                <c:pt idx="62">
                  <c:v>17</c:v>
                </c:pt>
                <c:pt idx="63">
                  <c:v>17.600000000000001</c:v>
                </c:pt>
                <c:pt idx="64">
                  <c:v>18.100000000000001</c:v>
                </c:pt>
                <c:pt idx="65">
                  <c:v>15.9</c:v>
                </c:pt>
                <c:pt idx="66">
                  <c:v>16.8</c:v>
                </c:pt>
                <c:pt idx="67">
                  <c:v>16.5</c:v>
                </c:pt>
                <c:pt idx="68">
                  <c:v>14.6</c:v>
                </c:pt>
                <c:pt idx="69">
                  <c:v>15.1</c:v>
                </c:pt>
                <c:pt idx="70">
                  <c:v>14.3</c:v>
                </c:pt>
                <c:pt idx="71">
                  <c:v>14.9</c:v>
                </c:pt>
                <c:pt idx="72">
                  <c:v>14.1</c:v>
                </c:pt>
                <c:pt idx="73">
                  <c:v>14.6</c:v>
                </c:pt>
                <c:pt idx="74">
                  <c:v>15.7</c:v>
                </c:pt>
                <c:pt idx="75">
                  <c:v>15.1</c:v>
                </c:pt>
                <c:pt idx="76">
                  <c:v>14.6</c:v>
                </c:pt>
                <c:pt idx="77">
                  <c:v>14.9</c:v>
                </c:pt>
                <c:pt idx="78">
                  <c:v>14.6</c:v>
                </c:pt>
                <c:pt idx="79">
                  <c:v>13.8</c:v>
                </c:pt>
                <c:pt idx="80">
                  <c:v>14.1</c:v>
                </c:pt>
                <c:pt idx="81">
                  <c:v>13.8</c:v>
                </c:pt>
                <c:pt idx="82">
                  <c:v>14.1</c:v>
                </c:pt>
                <c:pt idx="83">
                  <c:v>14.9</c:v>
                </c:pt>
                <c:pt idx="84">
                  <c:v>14.3</c:v>
                </c:pt>
                <c:pt idx="85">
                  <c:v>15.1</c:v>
                </c:pt>
                <c:pt idx="86">
                  <c:v>14.6</c:v>
                </c:pt>
                <c:pt idx="87">
                  <c:v>14.6</c:v>
                </c:pt>
                <c:pt idx="88">
                  <c:v>15.4</c:v>
                </c:pt>
                <c:pt idx="89">
                  <c:v>13.8</c:v>
                </c:pt>
                <c:pt idx="90">
                  <c:v>13.5</c:v>
                </c:pt>
                <c:pt idx="91">
                  <c:v>12.7</c:v>
                </c:pt>
                <c:pt idx="92">
                  <c:v>13</c:v>
                </c:pt>
                <c:pt idx="93">
                  <c:v>12.2</c:v>
                </c:pt>
                <c:pt idx="94">
                  <c:v>12.4</c:v>
                </c:pt>
                <c:pt idx="95">
                  <c:v>11.9</c:v>
                </c:pt>
                <c:pt idx="96">
                  <c:v>13.2</c:v>
                </c:pt>
                <c:pt idx="97">
                  <c:v>13</c:v>
                </c:pt>
                <c:pt idx="98">
                  <c:v>12.7</c:v>
                </c:pt>
                <c:pt idx="99">
                  <c:v>15.9</c:v>
                </c:pt>
                <c:pt idx="100">
                  <c:v>16.2</c:v>
                </c:pt>
                <c:pt idx="101">
                  <c:v>16.5</c:v>
                </c:pt>
                <c:pt idx="102">
                  <c:v>16.2</c:v>
                </c:pt>
                <c:pt idx="103">
                  <c:v>17.8</c:v>
                </c:pt>
                <c:pt idx="104">
                  <c:v>17.3</c:v>
                </c:pt>
                <c:pt idx="105">
                  <c:v>17</c:v>
                </c:pt>
                <c:pt idx="106">
                  <c:v>17.600000000000001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15.9</c:v>
                </c:pt>
                <c:pt idx="110">
                  <c:v>16.8</c:v>
                </c:pt>
                <c:pt idx="111">
                  <c:v>16.5</c:v>
                </c:pt>
                <c:pt idx="112">
                  <c:v>14.6</c:v>
                </c:pt>
                <c:pt idx="113">
                  <c:v>15.1</c:v>
                </c:pt>
                <c:pt idx="114">
                  <c:v>14.3</c:v>
                </c:pt>
                <c:pt idx="115">
                  <c:v>14.9</c:v>
                </c:pt>
                <c:pt idx="116">
                  <c:v>14.1</c:v>
                </c:pt>
                <c:pt idx="117">
                  <c:v>14.6</c:v>
                </c:pt>
                <c:pt idx="118">
                  <c:v>15.7</c:v>
                </c:pt>
                <c:pt idx="119">
                  <c:v>15.1</c:v>
                </c:pt>
                <c:pt idx="120">
                  <c:v>14.6</c:v>
                </c:pt>
                <c:pt idx="121">
                  <c:v>14.9</c:v>
                </c:pt>
                <c:pt idx="122">
                  <c:v>14.6</c:v>
                </c:pt>
                <c:pt idx="123">
                  <c:v>13.8</c:v>
                </c:pt>
                <c:pt idx="124">
                  <c:v>14.1</c:v>
                </c:pt>
                <c:pt idx="125">
                  <c:v>13.8</c:v>
                </c:pt>
                <c:pt idx="126">
                  <c:v>14.1</c:v>
                </c:pt>
                <c:pt idx="127">
                  <c:v>14.9</c:v>
                </c:pt>
                <c:pt idx="128">
                  <c:v>14.3</c:v>
                </c:pt>
                <c:pt idx="129">
                  <c:v>15.1</c:v>
                </c:pt>
                <c:pt idx="130">
                  <c:v>14.6</c:v>
                </c:pt>
                <c:pt idx="131">
                  <c:v>14.6</c:v>
                </c:pt>
                <c:pt idx="132">
                  <c:v>15.4</c:v>
                </c:pt>
                <c:pt idx="133">
                  <c:v>13.8</c:v>
                </c:pt>
                <c:pt idx="134">
                  <c:v>13.5</c:v>
                </c:pt>
                <c:pt idx="135">
                  <c:v>12.7</c:v>
                </c:pt>
                <c:pt idx="136">
                  <c:v>13</c:v>
                </c:pt>
                <c:pt idx="137">
                  <c:v>12.2</c:v>
                </c:pt>
                <c:pt idx="138">
                  <c:v>12.4</c:v>
                </c:pt>
                <c:pt idx="139">
                  <c:v>11.9</c:v>
                </c:pt>
                <c:pt idx="140">
                  <c:v>13.2</c:v>
                </c:pt>
                <c:pt idx="141">
                  <c:v>13</c:v>
                </c:pt>
                <c:pt idx="142">
                  <c:v>12.7</c:v>
                </c:pt>
                <c:pt idx="143">
                  <c:v>15.9</c:v>
                </c:pt>
                <c:pt idx="144">
                  <c:v>16.2</c:v>
                </c:pt>
                <c:pt idx="145">
                  <c:v>16.5</c:v>
                </c:pt>
                <c:pt idx="146">
                  <c:v>16.2</c:v>
                </c:pt>
                <c:pt idx="147">
                  <c:v>16.8</c:v>
                </c:pt>
                <c:pt idx="148">
                  <c:v>16.5</c:v>
                </c:pt>
                <c:pt idx="149">
                  <c:v>14.6</c:v>
                </c:pt>
                <c:pt idx="150">
                  <c:v>15.1</c:v>
                </c:pt>
                <c:pt idx="151">
                  <c:v>14.3</c:v>
                </c:pt>
                <c:pt idx="152">
                  <c:v>14.9</c:v>
                </c:pt>
                <c:pt idx="153">
                  <c:v>14.1</c:v>
                </c:pt>
                <c:pt idx="154">
                  <c:v>14.6</c:v>
                </c:pt>
                <c:pt idx="155">
                  <c:v>15.7</c:v>
                </c:pt>
                <c:pt idx="156">
                  <c:v>15.1</c:v>
                </c:pt>
                <c:pt idx="157">
                  <c:v>14.6</c:v>
                </c:pt>
                <c:pt idx="158">
                  <c:v>14.9</c:v>
                </c:pt>
                <c:pt idx="159">
                  <c:v>14.6</c:v>
                </c:pt>
                <c:pt idx="160">
                  <c:v>13.8</c:v>
                </c:pt>
                <c:pt idx="161">
                  <c:v>14.1</c:v>
                </c:pt>
                <c:pt idx="162">
                  <c:v>13.8</c:v>
                </c:pt>
                <c:pt idx="163">
                  <c:v>14.1</c:v>
                </c:pt>
                <c:pt idx="164">
                  <c:v>14.9</c:v>
                </c:pt>
                <c:pt idx="165">
                  <c:v>14.3</c:v>
                </c:pt>
                <c:pt idx="166">
                  <c:v>15.1</c:v>
                </c:pt>
                <c:pt idx="167">
                  <c:v>14.6</c:v>
                </c:pt>
              </c:numCache>
            </c:numRef>
          </c:xVal>
          <c:yVal>
            <c:numRef>
              <c:f>LB!$E$5:$E$172</c:f>
              <c:numCache>
                <c:formatCode>0.0</c:formatCode>
                <c:ptCount val="168"/>
                <c:pt idx="0">
                  <c:v>286.2</c:v>
                </c:pt>
                <c:pt idx="1">
                  <c:v>282.3</c:v>
                </c:pt>
                <c:pt idx="2">
                  <c:v>288.60000000000002</c:v>
                </c:pt>
                <c:pt idx="3">
                  <c:v>282.7</c:v>
                </c:pt>
                <c:pt idx="4">
                  <c:v>262</c:v>
                </c:pt>
                <c:pt idx="5">
                  <c:v>270.2</c:v>
                </c:pt>
                <c:pt idx="6">
                  <c:v>294.7</c:v>
                </c:pt>
                <c:pt idx="7">
                  <c:v>278.5</c:v>
                </c:pt>
                <c:pt idx="8">
                  <c:v>302.2</c:v>
                </c:pt>
                <c:pt idx="9">
                  <c:v>290.5</c:v>
                </c:pt>
                <c:pt idx="10">
                  <c:v>293.8</c:v>
                </c:pt>
                <c:pt idx="11">
                  <c:v>292.60000000000002</c:v>
                </c:pt>
                <c:pt idx="12">
                  <c:v>283.89999999999998</c:v>
                </c:pt>
                <c:pt idx="13">
                  <c:v>281.5</c:v>
                </c:pt>
                <c:pt idx="14">
                  <c:v>264.39999999999998</c:v>
                </c:pt>
                <c:pt idx="15">
                  <c:v>275.60000000000002</c:v>
                </c:pt>
                <c:pt idx="16">
                  <c:v>241</c:v>
                </c:pt>
                <c:pt idx="17">
                  <c:v>263.89999999999998</c:v>
                </c:pt>
                <c:pt idx="18">
                  <c:v>240.3</c:v>
                </c:pt>
                <c:pt idx="19">
                  <c:v>253.8</c:v>
                </c:pt>
                <c:pt idx="20">
                  <c:v>258.5</c:v>
                </c:pt>
                <c:pt idx="21">
                  <c:v>260.2</c:v>
                </c:pt>
                <c:pt idx="22">
                  <c:v>298</c:v>
                </c:pt>
                <c:pt idx="23">
                  <c:v>299.8</c:v>
                </c:pt>
                <c:pt idx="24">
                  <c:v>318.7</c:v>
                </c:pt>
                <c:pt idx="25">
                  <c:v>310.60000000000002</c:v>
                </c:pt>
                <c:pt idx="26">
                  <c:v>334.5</c:v>
                </c:pt>
                <c:pt idx="27">
                  <c:v>313.5</c:v>
                </c:pt>
                <c:pt idx="28">
                  <c:v>320.2</c:v>
                </c:pt>
                <c:pt idx="29">
                  <c:v>327.7</c:v>
                </c:pt>
                <c:pt idx="30">
                  <c:v>323.3</c:v>
                </c:pt>
                <c:pt idx="31">
                  <c:v>309.7</c:v>
                </c:pt>
                <c:pt idx="32">
                  <c:v>304</c:v>
                </c:pt>
                <c:pt idx="33">
                  <c:v>316.2</c:v>
                </c:pt>
                <c:pt idx="34">
                  <c:v>284</c:v>
                </c:pt>
                <c:pt idx="35">
                  <c:v>285.5</c:v>
                </c:pt>
                <c:pt idx="36">
                  <c:v>289.10000000000002</c:v>
                </c:pt>
                <c:pt idx="37">
                  <c:v>286.5</c:v>
                </c:pt>
                <c:pt idx="38">
                  <c:v>285.10000000000002</c:v>
                </c:pt>
                <c:pt idx="39">
                  <c:v>286.89999999999998</c:v>
                </c:pt>
                <c:pt idx="40">
                  <c:v>305.5</c:v>
                </c:pt>
                <c:pt idx="41">
                  <c:v>297.60000000000002</c:v>
                </c:pt>
                <c:pt idx="42">
                  <c:v>284</c:v>
                </c:pt>
                <c:pt idx="43">
                  <c:v>282.7</c:v>
                </c:pt>
                <c:pt idx="44">
                  <c:v>277.7</c:v>
                </c:pt>
                <c:pt idx="45">
                  <c:v>267.2</c:v>
                </c:pt>
                <c:pt idx="46">
                  <c:v>270.3</c:v>
                </c:pt>
                <c:pt idx="47">
                  <c:v>291.5</c:v>
                </c:pt>
                <c:pt idx="48">
                  <c:v>277.89999999999998</c:v>
                </c:pt>
                <c:pt idx="49">
                  <c:v>296.2</c:v>
                </c:pt>
                <c:pt idx="50">
                  <c:v>284.5</c:v>
                </c:pt>
                <c:pt idx="51">
                  <c:v>277.10000000000002</c:v>
                </c:pt>
                <c:pt idx="52">
                  <c:v>298.39999999999998</c:v>
                </c:pt>
                <c:pt idx="53">
                  <c:v>268.10000000000002</c:v>
                </c:pt>
                <c:pt idx="54">
                  <c:v>266.2</c:v>
                </c:pt>
                <c:pt idx="55">
                  <c:v>266.60000000000002</c:v>
                </c:pt>
                <c:pt idx="56">
                  <c:v>271.7</c:v>
                </c:pt>
                <c:pt idx="57">
                  <c:v>316.2</c:v>
                </c:pt>
                <c:pt idx="58">
                  <c:v>319.7</c:v>
                </c:pt>
                <c:pt idx="59">
                  <c:v>303.89999999999998</c:v>
                </c:pt>
                <c:pt idx="60">
                  <c:v>314.8</c:v>
                </c:pt>
                <c:pt idx="61">
                  <c:v>326.2</c:v>
                </c:pt>
                <c:pt idx="62">
                  <c:v>309.60000000000002</c:v>
                </c:pt>
                <c:pt idx="63">
                  <c:v>312.8</c:v>
                </c:pt>
                <c:pt idx="64">
                  <c:v>326.7</c:v>
                </c:pt>
                <c:pt idx="65">
                  <c:v>302.10000000000002</c:v>
                </c:pt>
                <c:pt idx="66">
                  <c:v>305.5</c:v>
                </c:pt>
                <c:pt idx="67">
                  <c:v>303.3</c:v>
                </c:pt>
                <c:pt idx="68">
                  <c:v>291.5</c:v>
                </c:pt>
                <c:pt idx="69">
                  <c:v>286.39999999999998</c:v>
                </c:pt>
                <c:pt idx="70">
                  <c:v>291.10000000000002</c:v>
                </c:pt>
                <c:pt idx="71">
                  <c:v>290.2</c:v>
                </c:pt>
                <c:pt idx="72">
                  <c:v>267.3</c:v>
                </c:pt>
                <c:pt idx="73">
                  <c:v>286.7</c:v>
                </c:pt>
                <c:pt idx="74">
                  <c:v>297.3</c:v>
                </c:pt>
                <c:pt idx="75">
                  <c:v>285.7</c:v>
                </c:pt>
                <c:pt idx="76">
                  <c:v>287.3</c:v>
                </c:pt>
                <c:pt idx="77">
                  <c:v>291.7</c:v>
                </c:pt>
                <c:pt idx="78">
                  <c:v>292.3</c:v>
                </c:pt>
                <c:pt idx="79">
                  <c:v>276.3</c:v>
                </c:pt>
                <c:pt idx="80">
                  <c:v>267.8</c:v>
                </c:pt>
                <c:pt idx="81">
                  <c:v>274.8</c:v>
                </c:pt>
                <c:pt idx="82">
                  <c:v>289.8</c:v>
                </c:pt>
                <c:pt idx="83">
                  <c:v>288</c:v>
                </c:pt>
                <c:pt idx="84">
                  <c:v>286.89999999999998</c:v>
                </c:pt>
                <c:pt idx="85">
                  <c:v>285.7</c:v>
                </c:pt>
                <c:pt idx="86">
                  <c:v>282.60000000000002</c:v>
                </c:pt>
                <c:pt idx="87">
                  <c:v>294</c:v>
                </c:pt>
                <c:pt idx="88">
                  <c:v>293.5</c:v>
                </c:pt>
                <c:pt idx="89">
                  <c:v>264.60000000000002</c:v>
                </c:pt>
                <c:pt idx="90">
                  <c:v>259.8</c:v>
                </c:pt>
                <c:pt idx="91">
                  <c:v>272.89999999999998</c:v>
                </c:pt>
                <c:pt idx="92">
                  <c:v>267</c:v>
                </c:pt>
                <c:pt idx="93">
                  <c:v>248.6</c:v>
                </c:pt>
                <c:pt idx="94">
                  <c:v>244.3</c:v>
                </c:pt>
                <c:pt idx="95">
                  <c:v>246</c:v>
                </c:pt>
                <c:pt idx="96">
                  <c:v>259.2</c:v>
                </c:pt>
                <c:pt idx="97">
                  <c:v>275.2</c:v>
                </c:pt>
                <c:pt idx="98">
                  <c:v>247.1</c:v>
                </c:pt>
                <c:pt idx="99">
                  <c:v>304.39999999999998</c:v>
                </c:pt>
                <c:pt idx="100">
                  <c:v>308.7</c:v>
                </c:pt>
                <c:pt idx="101">
                  <c:v>300.39999999999998</c:v>
                </c:pt>
                <c:pt idx="102">
                  <c:v>308.3</c:v>
                </c:pt>
                <c:pt idx="103">
                  <c:v>326.5</c:v>
                </c:pt>
                <c:pt idx="104">
                  <c:v>326.60000000000002</c:v>
                </c:pt>
                <c:pt idx="105">
                  <c:v>313.39999999999998</c:v>
                </c:pt>
                <c:pt idx="106">
                  <c:v>321</c:v>
                </c:pt>
                <c:pt idx="107">
                  <c:v>333.6</c:v>
                </c:pt>
                <c:pt idx="108">
                  <c:v>337.5</c:v>
                </c:pt>
                <c:pt idx="109">
                  <c:v>309.3</c:v>
                </c:pt>
                <c:pt idx="110">
                  <c:v>302.60000000000002</c:v>
                </c:pt>
                <c:pt idx="111">
                  <c:v>320</c:v>
                </c:pt>
                <c:pt idx="112">
                  <c:v>290.7</c:v>
                </c:pt>
                <c:pt idx="113">
                  <c:v>298.10000000000002</c:v>
                </c:pt>
                <c:pt idx="114">
                  <c:v>276.8</c:v>
                </c:pt>
                <c:pt idx="115">
                  <c:v>299.5</c:v>
                </c:pt>
                <c:pt idx="116">
                  <c:v>274.8</c:v>
                </c:pt>
                <c:pt idx="117">
                  <c:v>292.89999999999998</c:v>
                </c:pt>
                <c:pt idx="118">
                  <c:v>293.7</c:v>
                </c:pt>
                <c:pt idx="119">
                  <c:v>289</c:v>
                </c:pt>
                <c:pt idx="120">
                  <c:v>285.5</c:v>
                </c:pt>
                <c:pt idx="121">
                  <c:v>283.3</c:v>
                </c:pt>
                <c:pt idx="122">
                  <c:v>278.89999999999998</c:v>
                </c:pt>
                <c:pt idx="123">
                  <c:v>276.8</c:v>
                </c:pt>
                <c:pt idx="124">
                  <c:v>275.7</c:v>
                </c:pt>
                <c:pt idx="125">
                  <c:v>280.60000000000002</c:v>
                </c:pt>
                <c:pt idx="126">
                  <c:v>285.8</c:v>
                </c:pt>
                <c:pt idx="127">
                  <c:v>290.8</c:v>
                </c:pt>
                <c:pt idx="128">
                  <c:v>274.39999999999998</c:v>
                </c:pt>
                <c:pt idx="129">
                  <c:v>298.39999999999998</c:v>
                </c:pt>
                <c:pt idx="130">
                  <c:v>283.5</c:v>
                </c:pt>
                <c:pt idx="131">
                  <c:v>291.5</c:v>
                </c:pt>
                <c:pt idx="132">
                  <c:v>290.2</c:v>
                </c:pt>
                <c:pt idx="133">
                  <c:v>282</c:v>
                </c:pt>
                <c:pt idx="134">
                  <c:v>268.8</c:v>
                </c:pt>
                <c:pt idx="135">
                  <c:v>271.7</c:v>
                </c:pt>
                <c:pt idx="136">
                  <c:v>276.2</c:v>
                </c:pt>
                <c:pt idx="137">
                  <c:v>264.89999999999998</c:v>
                </c:pt>
                <c:pt idx="138">
                  <c:v>255</c:v>
                </c:pt>
                <c:pt idx="139">
                  <c:v>254.6</c:v>
                </c:pt>
                <c:pt idx="140">
                  <c:v>275.8</c:v>
                </c:pt>
                <c:pt idx="141">
                  <c:v>259.89999999999998</c:v>
                </c:pt>
                <c:pt idx="142">
                  <c:v>247.4</c:v>
                </c:pt>
                <c:pt idx="143">
                  <c:v>305.89999999999998</c:v>
                </c:pt>
                <c:pt idx="144">
                  <c:v>303.7</c:v>
                </c:pt>
                <c:pt idx="145">
                  <c:v>311.3</c:v>
                </c:pt>
                <c:pt idx="146">
                  <c:v>316.39999999999998</c:v>
                </c:pt>
                <c:pt idx="147">
                  <c:v>319.39999999999998</c:v>
                </c:pt>
                <c:pt idx="148">
                  <c:v>304.8</c:v>
                </c:pt>
                <c:pt idx="149">
                  <c:v>278.8</c:v>
                </c:pt>
                <c:pt idx="150">
                  <c:v>288.39999999999998</c:v>
                </c:pt>
                <c:pt idx="151">
                  <c:v>277.5</c:v>
                </c:pt>
                <c:pt idx="152">
                  <c:v>283.8</c:v>
                </c:pt>
                <c:pt idx="153">
                  <c:v>275.89999999999998</c:v>
                </c:pt>
                <c:pt idx="154">
                  <c:v>295.2</c:v>
                </c:pt>
                <c:pt idx="155">
                  <c:v>305.7</c:v>
                </c:pt>
                <c:pt idx="156">
                  <c:v>290.7</c:v>
                </c:pt>
                <c:pt idx="157">
                  <c:v>278.8</c:v>
                </c:pt>
                <c:pt idx="158">
                  <c:v>294.60000000000002</c:v>
                </c:pt>
                <c:pt idx="159">
                  <c:v>292</c:v>
                </c:pt>
                <c:pt idx="160">
                  <c:v>280.2</c:v>
                </c:pt>
                <c:pt idx="161">
                  <c:v>284.2</c:v>
                </c:pt>
                <c:pt idx="162">
                  <c:v>283.2</c:v>
                </c:pt>
                <c:pt idx="163">
                  <c:v>278</c:v>
                </c:pt>
                <c:pt idx="164">
                  <c:v>292.7</c:v>
                </c:pt>
                <c:pt idx="165">
                  <c:v>283.3</c:v>
                </c:pt>
                <c:pt idx="166">
                  <c:v>301.8</c:v>
                </c:pt>
                <c:pt idx="167">
                  <c:v>295.2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89-45B7-89DA-FE10D10E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83232"/>
        <c:axId val="164784384"/>
      </c:scatterChart>
      <c:valAx>
        <c:axId val="164783232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[t]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64784384"/>
        <c:crosses val="autoZero"/>
        <c:crossBetween val="midCat"/>
      </c:valAx>
      <c:valAx>
        <c:axId val="164784384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[m3]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64783232"/>
        <c:crosses val="autoZero"/>
        <c:crossBetween val="midCat"/>
        <c:majorUnit val="50"/>
      </c:valAx>
    </c:plotArea>
    <c:plotVisOnly val="1"/>
    <c:dispBlanksAs val="gap"/>
    <c:showDLblsOverMax val="0"/>
  </c:chart>
  <c:txPr>
    <a:bodyPr/>
    <a:lstStyle/>
    <a:p>
      <a:pPr>
        <a:defRPr>
          <a:latin typeface="Gill Sans MT" pitchFamily="34" charset="0"/>
        </a:defRPr>
      </a:pPr>
      <a:endParaRPr lang="es-UY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LB!$E$4</c:f>
              <c:strCache>
                <c:ptCount val="1"/>
                <c:pt idx="0">
                  <c:v>[m³]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LB!$B$5:$B$172</c:f>
              <c:strCache>
                <c:ptCount val="168"/>
                <c:pt idx="0">
                  <c:v>Lunes</c:v>
                </c:pt>
                <c:pt idx="1">
                  <c:v>Lunes</c:v>
                </c:pt>
                <c:pt idx="2">
                  <c:v>Lunes</c:v>
                </c:pt>
                <c:pt idx="3">
                  <c:v>Lunes</c:v>
                </c:pt>
                <c:pt idx="4">
                  <c:v>Lunes</c:v>
                </c:pt>
                <c:pt idx="5">
                  <c:v>Lunes</c:v>
                </c:pt>
                <c:pt idx="6">
                  <c:v>Lunes</c:v>
                </c:pt>
                <c:pt idx="7">
                  <c:v>Lunes</c:v>
                </c:pt>
                <c:pt idx="8">
                  <c:v>Lunes</c:v>
                </c:pt>
                <c:pt idx="9">
                  <c:v>Lunes</c:v>
                </c:pt>
                <c:pt idx="10">
                  <c:v>Lunes</c:v>
                </c:pt>
                <c:pt idx="11">
                  <c:v>Lunes</c:v>
                </c:pt>
                <c:pt idx="12">
                  <c:v>Lunes</c:v>
                </c:pt>
                <c:pt idx="13">
                  <c:v>Lunes</c:v>
                </c:pt>
                <c:pt idx="14">
                  <c:v>Lunes</c:v>
                </c:pt>
                <c:pt idx="15">
                  <c:v>Lunes</c:v>
                </c:pt>
                <c:pt idx="16">
                  <c:v>Lunes</c:v>
                </c:pt>
                <c:pt idx="17">
                  <c:v>Lunes</c:v>
                </c:pt>
                <c:pt idx="18">
                  <c:v>Lunes</c:v>
                </c:pt>
                <c:pt idx="19">
                  <c:v>Lunes</c:v>
                </c:pt>
                <c:pt idx="20">
                  <c:v>Lunes</c:v>
                </c:pt>
                <c:pt idx="21">
                  <c:v>Lunes</c:v>
                </c:pt>
                <c:pt idx="22">
                  <c:v>Lunes</c:v>
                </c:pt>
                <c:pt idx="23">
                  <c:v>Lunes</c:v>
                </c:pt>
                <c:pt idx="24">
                  <c:v>Martes</c:v>
                </c:pt>
                <c:pt idx="25">
                  <c:v>Martes</c:v>
                </c:pt>
                <c:pt idx="26">
                  <c:v>Martes</c:v>
                </c:pt>
                <c:pt idx="27">
                  <c:v>Martes</c:v>
                </c:pt>
                <c:pt idx="28">
                  <c:v>Martes</c:v>
                </c:pt>
                <c:pt idx="29">
                  <c:v>Martes</c:v>
                </c:pt>
                <c:pt idx="30">
                  <c:v>Martes</c:v>
                </c:pt>
                <c:pt idx="31">
                  <c:v>Martes</c:v>
                </c:pt>
                <c:pt idx="32">
                  <c:v>Martes</c:v>
                </c:pt>
                <c:pt idx="33">
                  <c:v>Martes</c:v>
                </c:pt>
                <c:pt idx="34">
                  <c:v>Martes</c:v>
                </c:pt>
                <c:pt idx="35">
                  <c:v>Martes</c:v>
                </c:pt>
                <c:pt idx="36">
                  <c:v>Martes</c:v>
                </c:pt>
                <c:pt idx="37">
                  <c:v>Martes</c:v>
                </c:pt>
                <c:pt idx="38">
                  <c:v>Martes</c:v>
                </c:pt>
                <c:pt idx="39">
                  <c:v>Martes</c:v>
                </c:pt>
                <c:pt idx="40">
                  <c:v>Martes</c:v>
                </c:pt>
                <c:pt idx="41">
                  <c:v>Martes</c:v>
                </c:pt>
                <c:pt idx="42">
                  <c:v>Martes</c:v>
                </c:pt>
                <c:pt idx="43">
                  <c:v>Martes</c:v>
                </c:pt>
                <c:pt idx="44">
                  <c:v>Martes</c:v>
                </c:pt>
                <c:pt idx="45">
                  <c:v>Martes</c:v>
                </c:pt>
                <c:pt idx="46">
                  <c:v>Martes</c:v>
                </c:pt>
                <c:pt idx="47">
                  <c:v>Martes</c:v>
                </c:pt>
                <c:pt idx="48">
                  <c:v>Miércoles</c:v>
                </c:pt>
                <c:pt idx="49">
                  <c:v>Miércoles</c:v>
                </c:pt>
                <c:pt idx="50">
                  <c:v>Miércoles</c:v>
                </c:pt>
                <c:pt idx="51">
                  <c:v>Miércoles</c:v>
                </c:pt>
                <c:pt idx="52">
                  <c:v>Miércoles</c:v>
                </c:pt>
                <c:pt idx="53">
                  <c:v>Miércoles</c:v>
                </c:pt>
                <c:pt idx="54">
                  <c:v>Miércoles</c:v>
                </c:pt>
                <c:pt idx="55">
                  <c:v>Miércoles</c:v>
                </c:pt>
                <c:pt idx="56">
                  <c:v>Miércoles</c:v>
                </c:pt>
                <c:pt idx="57">
                  <c:v>Miércoles</c:v>
                </c:pt>
                <c:pt idx="58">
                  <c:v>Miércoles</c:v>
                </c:pt>
                <c:pt idx="59">
                  <c:v>Miércoles</c:v>
                </c:pt>
                <c:pt idx="60">
                  <c:v>Miércoles</c:v>
                </c:pt>
                <c:pt idx="61">
                  <c:v>Miércoles</c:v>
                </c:pt>
                <c:pt idx="62">
                  <c:v>Miércoles</c:v>
                </c:pt>
                <c:pt idx="63">
                  <c:v>Miércoles</c:v>
                </c:pt>
                <c:pt idx="64">
                  <c:v>Miércoles</c:v>
                </c:pt>
                <c:pt idx="65">
                  <c:v>Miércoles</c:v>
                </c:pt>
                <c:pt idx="66">
                  <c:v>Miércoles</c:v>
                </c:pt>
                <c:pt idx="67">
                  <c:v>Miércoles</c:v>
                </c:pt>
                <c:pt idx="68">
                  <c:v>Miércoles</c:v>
                </c:pt>
                <c:pt idx="69">
                  <c:v>Miércoles</c:v>
                </c:pt>
                <c:pt idx="70">
                  <c:v>Miércoles</c:v>
                </c:pt>
                <c:pt idx="71">
                  <c:v>Miércoles</c:v>
                </c:pt>
                <c:pt idx="72">
                  <c:v>Jueves</c:v>
                </c:pt>
                <c:pt idx="73">
                  <c:v>Jueves</c:v>
                </c:pt>
                <c:pt idx="74">
                  <c:v>Jueves</c:v>
                </c:pt>
                <c:pt idx="75">
                  <c:v>Jueves</c:v>
                </c:pt>
                <c:pt idx="76">
                  <c:v>Jueves</c:v>
                </c:pt>
                <c:pt idx="77">
                  <c:v>Jueves</c:v>
                </c:pt>
                <c:pt idx="78">
                  <c:v>Jueves</c:v>
                </c:pt>
                <c:pt idx="79">
                  <c:v>Jueves</c:v>
                </c:pt>
                <c:pt idx="80">
                  <c:v>Jueves</c:v>
                </c:pt>
                <c:pt idx="81">
                  <c:v>Jueves</c:v>
                </c:pt>
                <c:pt idx="82">
                  <c:v>Jueves</c:v>
                </c:pt>
                <c:pt idx="83">
                  <c:v>Jueves</c:v>
                </c:pt>
                <c:pt idx="84">
                  <c:v>Jueves</c:v>
                </c:pt>
                <c:pt idx="85">
                  <c:v>Jueves</c:v>
                </c:pt>
                <c:pt idx="86">
                  <c:v>Jueves</c:v>
                </c:pt>
                <c:pt idx="87">
                  <c:v>Jueves</c:v>
                </c:pt>
                <c:pt idx="88">
                  <c:v>Jueves</c:v>
                </c:pt>
                <c:pt idx="89">
                  <c:v>Jueves</c:v>
                </c:pt>
                <c:pt idx="90">
                  <c:v>Jueves</c:v>
                </c:pt>
                <c:pt idx="91">
                  <c:v>Jueves</c:v>
                </c:pt>
                <c:pt idx="92">
                  <c:v>Jueves</c:v>
                </c:pt>
                <c:pt idx="93">
                  <c:v>Jueves</c:v>
                </c:pt>
                <c:pt idx="94">
                  <c:v>Jueves</c:v>
                </c:pt>
                <c:pt idx="95">
                  <c:v>Jueves</c:v>
                </c:pt>
                <c:pt idx="96">
                  <c:v>Viernes</c:v>
                </c:pt>
                <c:pt idx="97">
                  <c:v>Viernes</c:v>
                </c:pt>
                <c:pt idx="98">
                  <c:v>Viernes</c:v>
                </c:pt>
                <c:pt idx="99">
                  <c:v>Viernes</c:v>
                </c:pt>
                <c:pt idx="100">
                  <c:v>Viernes</c:v>
                </c:pt>
                <c:pt idx="101">
                  <c:v>Viernes</c:v>
                </c:pt>
                <c:pt idx="102">
                  <c:v>Viernes</c:v>
                </c:pt>
                <c:pt idx="103">
                  <c:v>Viernes</c:v>
                </c:pt>
                <c:pt idx="104">
                  <c:v>Viernes</c:v>
                </c:pt>
                <c:pt idx="105">
                  <c:v>Viernes</c:v>
                </c:pt>
                <c:pt idx="106">
                  <c:v>Viernes</c:v>
                </c:pt>
                <c:pt idx="107">
                  <c:v>Viernes</c:v>
                </c:pt>
                <c:pt idx="108">
                  <c:v>Viernes</c:v>
                </c:pt>
                <c:pt idx="109">
                  <c:v>Viernes</c:v>
                </c:pt>
                <c:pt idx="110">
                  <c:v>Viernes</c:v>
                </c:pt>
                <c:pt idx="111">
                  <c:v>Viernes</c:v>
                </c:pt>
                <c:pt idx="112">
                  <c:v>Viernes</c:v>
                </c:pt>
                <c:pt idx="113">
                  <c:v>Viernes</c:v>
                </c:pt>
                <c:pt idx="114">
                  <c:v>Viernes</c:v>
                </c:pt>
                <c:pt idx="115">
                  <c:v>Viernes</c:v>
                </c:pt>
                <c:pt idx="116">
                  <c:v>Viernes</c:v>
                </c:pt>
                <c:pt idx="117">
                  <c:v>Viernes</c:v>
                </c:pt>
                <c:pt idx="118">
                  <c:v>Viernes</c:v>
                </c:pt>
                <c:pt idx="119">
                  <c:v>Viernes</c:v>
                </c:pt>
                <c:pt idx="120">
                  <c:v>Sábado</c:v>
                </c:pt>
                <c:pt idx="121">
                  <c:v>Sábado</c:v>
                </c:pt>
                <c:pt idx="122">
                  <c:v>Sábado</c:v>
                </c:pt>
                <c:pt idx="123">
                  <c:v>Sábado</c:v>
                </c:pt>
                <c:pt idx="124">
                  <c:v>Sábado</c:v>
                </c:pt>
                <c:pt idx="125">
                  <c:v>Sábado</c:v>
                </c:pt>
                <c:pt idx="126">
                  <c:v>Sábado</c:v>
                </c:pt>
                <c:pt idx="127">
                  <c:v>Sábado</c:v>
                </c:pt>
                <c:pt idx="128">
                  <c:v>Sábado</c:v>
                </c:pt>
                <c:pt idx="129">
                  <c:v>Sábado</c:v>
                </c:pt>
                <c:pt idx="130">
                  <c:v>Sábado</c:v>
                </c:pt>
                <c:pt idx="131">
                  <c:v>Sábado</c:v>
                </c:pt>
                <c:pt idx="132">
                  <c:v>Sábado</c:v>
                </c:pt>
                <c:pt idx="133">
                  <c:v>Sábado</c:v>
                </c:pt>
                <c:pt idx="134">
                  <c:v>Sábado</c:v>
                </c:pt>
                <c:pt idx="135">
                  <c:v>Sábado</c:v>
                </c:pt>
                <c:pt idx="136">
                  <c:v>Sábado</c:v>
                </c:pt>
                <c:pt idx="137">
                  <c:v>Sábado</c:v>
                </c:pt>
                <c:pt idx="138">
                  <c:v>Sábado</c:v>
                </c:pt>
                <c:pt idx="139">
                  <c:v>Sábado</c:v>
                </c:pt>
                <c:pt idx="140">
                  <c:v>Sábado</c:v>
                </c:pt>
                <c:pt idx="141">
                  <c:v>Sábado</c:v>
                </c:pt>
                <c:pt idx="142">
                  <c:v>Sábado</c:v>
                </c:pt>
                <c:pt idx="143">
                  <c:v>Sábado</c:v>
                </c:pt>
                <c:pt idx="144">
                  <c:v>Domingo</c:v>
                </c:pt>
                <c:pt idx="145">
                  <c:v>Domingo</c:v>
                </c:pt>
                <c:pt idx="146">
                  <c:v>Domingo</c:v>
                </c:pt>
                <c:pt idx="147">
                  <c:v>Domingo</c:v>
                </c:pt>
                <c:pt idx="148">
                  <c:v>Domingo</c:v>
                </c:pt>
                <c:pt idx="149">
                  <c:v>Domingo</c:v>
                </c:pt>
                <c:pt idx="150">
                  <c:v>Domingo</c:v>
                </c:pt>
                <c:pt idx="151">
                  <c:v>Domingo</c:v>
                </c:pt>
                <c:pt idx="152">
                  <c:v>Domingo</c:v>
                </c:pt>
                <c:pt idx="153">
                  <c:v>Domingo</c:v>
                </c:pt>
                <c:pt idx="154">
                  <c:v>Domingo</c:v>
                </c:pt>
                <c:pt idx="155">
                  <c:v>Domingo</c:v>
                </c:pt>
                <c:pt idx="156">
                  <c:v>Domingo</c:v>
                </c:pt>
                <c:pt idx="157">
                  <c:v>Domingo</c:v>
                </c:pt>
                <c:pt idx="158">
                  <c:v>Domingo</c:v>
                </c:pt>
                <c:pt idx="159">
                  <c:v>Domingo</c:v>
                </c:pt>
                <c:pt idx="160">
                  <c:v>Domingo</c:v>
                </c:pt>
                <c:pt idx="161">
                  <c:v>Domingo</c:v>
                </c:pt>
                <c:pt idx="162">
                  <c:v>Domingo</c:v>
                </c:pt>
                <c:pt idx="163">
                  <c:v>Domingo</c:v>
                </c:pt>
                <c:pt idx="164">
                  <c:v>Domingo</c:v>
                </c:pt>
                <c:pt idx="165">
                  <c:v>Domingo</c:v>
                </c:pt>
                <c:pt idx="166">
                  <c:v>Domingo</c:v>
                </c:pt>
                <c:pt idx="167">
                  <c:v>Domingo</c:v>
                </c:pt>
              </c:strCache>
            </c:strRef>
          </c:cat>
          <c:val>
            <c:numRef>
              <c:f>LB!$E$5:$E$172</c:f>
              <c:numCache>
                <c:formatCode>0.0</c:formatCode>
                <c:ptCount val="168"/>
                <c:pt idx="0">
                  <c:v>286.2</c:v>
                </c:pt>
                <c:pt idx="1">
                  <c:v>282.3</c:v>
                </c:pt>
                <c:pt idx="2">
                  <c:v>288.60000000000002</c:v>
                </c:pt>
                <c:pt idx="3">
                  <c:v>282.7</c:v>
                </c:pt>
                <c:pt idx="4">
                  <c:v>262</c:v>
                </c:pt>
                <c:pt idx="5">
                  <c:v>270.2</c:v>
                </c:pt>
                <c:pt idx="6">
                  <c:v>294.7</c:v>
                </c:pt>
                <c:pt idx="7">
                  <c:v>278.5</c:v>
                </c:pt>
                <c:pt idx="8">
                  <c:v>302.2</c:v>
                </c:pt>
                <c:pt idx="9">
                  <c:v>290.5</c:v>
                </c:pt>
                <c:pt idx="10">
                  <c:v>293.8</c:v>
                </c:pt>
                <c:pt idx="11">
                  <c:v>292.60000000000002</c:v>
                </c:pt>
                <c:pt idx="12">
                  <c:v>283.89999999999998</c:v>
                </c:pt>
                <c:pt idx="13">
                  <c:v>281.5</c:v>
                </c:pt>
                <c:pt idx="14">
                  <c:v>264.39999999999998</c:v>
                </c:pt>
                <c:pt idx="15">
                  <c:v>275.60000000000002</c:v>
                </c:pt>
                <c:pt idx="16">
                  <c:v>241</c:v>
                </c:pt>
                <c:pt idx="17">
                  <c:v>263.89999999999998</c:v>
                </c:pt>
                <c:pt idx="18">
                  <c:v>240.3</c:v>
                </c:pt>
                <c:pt idx="19">
                  <c:v>253.8</c:v>
                </c:pt>
                <c:pt idx="20">
                  <c:v>258.5</c:v>
                </c:pt>
                <c:pt idx="21">
                  <c:v>260.2</c:v>
                </c:pt>
                <c:pt idx="22">
                  <c:v>298</c:v>
                </c:pt>
                <c:pt idx="23">
                  <c:v>299.8</c:v>
                </c:pt>
                <c:pt idx="24">
                  <c:v>318.7</c:v>
                </c:pt>
                <c:pt idx="25">
                  <c:v>310.60000000000002</c:v>
                </c:pt>
                <c:pt idx="26">
                  <c:v>334.5</c:v>
                </c:pt>
                <c:pt idx="27">
                  <c:v>313.5</c:v>
                </c:pt>
                <c:pt idx="28">
                  <c:v>320.2</c:v>
                </c:pt>
                <c:pt idx="29">
                  <c:v>327.7</c:v>
                </c:pt>
                <c:pt idx="30">
                  <c:v>323.3</c:v>
                </c:pt>
                <c:pt idx="31">
                  <c:v>309.7</c:v>
                </c:pt>
                <c:pt idx="32">
                  <c:v>304</c:v>
                </c:pt>
                <c:pt idx="33">
                  <c:v>316.2</c:v>
                </c:pt>
                <c:pt idx="34">
                  <c:v>284</c:v>
                </c:pt>
                <c:pt idx="35">
                  <c:v>285.5</c:v>
                </c:pt>
                <c:pt idx="36">
                  <c:v>289.10000000000002</c:v>
                </c:pt>
                <c:pt idx="37">
                  <c:v>286.5</c:v>
                </c:pt>
                <c:pt idx="38">
                  <c:v>285.10000000000002</c:v>
                </c:pt>
                <c:pt idx="39">
                  <c:v>286.89999999999998</c:v>
                </c:pt>
                <c:pt idx="40">
                  <c:v>305.5</c:v>
                </c:pt>
                <c:pt idx="41">
                  <c:v>297.60000000000002</c:v>
                </c:pt>
                <c:pt idx="42">
                  <c:v>284</c:v>
                </c:pt>
                <c:pt idx="43">
                  <c:v>282.7</c:v>
                </c:pt>
                <c:pt idx="44">
                  <c:v>277.7</c:v>
                </c:pt>
                <c:pt idx="45">
                  <c:v>267.2</c:v>
                </c:pt>
                <c:pt idx="46">
                  <c:v>270.3</c:v>
                </c:pt>
                <c:pt idx="47">
                  <c:v>291.5</c:v>
                </c:pt>
                <c:pt idx="48">
                  <c:v>277.89999999999998</c:v>
                </c:pt>
                <c:pt idx="49">
                  <c:v>296.2</c:v>
                </c:pt>
                <c:pt idx="50">
                  <c:v>284.5</c:v>
                </c:pt>
                <c:pt idx="51">
                  <c:v>277.10000000000002</c:v>
                </c:pt>
                <c:pt idx="52">
                  <c:v>298.39999999999998</c:v>
                </c:pt>
                <c:pt idx="53">
                  <c:v>268.10000000000002</c:v>
                </c:pt>
                <c:pt idx="54">
                  <c:v>266.2</c:v>
                </c:pt>
                <c:pt idx="55">
                  <c:v>266.60000000000002</c:v>
                </c:pt>
                <c:pt idx="56">
                  <c:v>271.7</c:v>
                </c:pt>
                <c:pt idx="57">
                  <c:v>316.2</c:v>
                </c:pt>
                <c:pt idx="58">
                  <c:v>319.7</c:v>
                </c:pt>
                <c:pt idx="59">
                  <c:v>303.89999999999998</c:v>
                </c:pt>
                <c:pt idx="60">
                  <c:v>314.8</c:v>
                </c:pt>
                <c:pt idx="61">
                  <c:v>326.2</c:v>
                </c:pt>
                <c:pt idx="62">
                  <c:v>309.60000000000002</c:v>
                </c:pt>
                <c:pt idx="63">
                  <c:v>312.8</c:v>
                </c:pt>
                <c:pt idx="64">
                  <c:v>326.7</c:v>
                </c:pt>
                <c:pt idx="65">
                  <c:v>302.10000000000002</c:v>
                </c:pt>
                <c:pt idx="66">
                  <c:v>305.5</c:v>
                </c:pt>
                <c:pt idx="67">
                  <c:v>303.3</c:v>
                </c:pt>
                <c:pt idx="68">
                  <c:v>291.5</c:v>
                </c:pt>
                <c:pt idx="69">
                  <c:v>286.39999999999998</c:v>
                </c:pt>
                <c:pt idx="70">
                  <c:v>291.10000000000002</c:v>
                </c:pt>
                <c:pt idx="71">
                  <c:v>290.2</c:v>
                </c:pt>
                <c:pt idx="72">
                  <c:v>267.3</c:v>
                </c:pt>
                <c:pt idx="73">
                  <c:v>286.7</c:v>
                </c:pt>
                <c:pt idx="74">
                  <c:v>297.3</c:v>
                </c:pt>
                <c:pt idx="75">
                  <c:v>285.7</c:v>
                </c:pt>
                <c:pt idx="76">
                  <c:v>287.3</c:v>
                </c:pt>
                <c:pt idx="77">
                  <c:v>291.7</c:v>
                </c:pt>
                <c:pt idx="78">
                  <c:v>292.3</c:v>
                </c:pt>
                <c:pt idx="79">
                  <c:v>276.3</c:v>
                </c:pt>
                <c:pt idx="80">
                  <c:v>267.8</c:v>
                </c:pt>
                <c:pt idx="81">
                  <c:v>274.8</c:v>
                </c:pt>
                <c:pt idx="82">
                  <c:v>289.8</c:v>
                </c:pt>
                <c:pt idx="83">
                  <c:v>288</c:v>
                </c:pt>
                <c:pt idx="84">
                  <c:v>286.89999999999998</c:v>
                </c:pt>
                <c:pt idx="85">
                  <c:v>285.7</c:v>
                </c:pt>
                <c:pt idx="86">
                  <c:v>282.60000000000002</c:v>
                </c:pt>
                <c:pt idx="87">
                  <c:v>294</c:v>
                </c:pt>
                <c:pt idx="88">
                  <c:v>293.5</c:v>
                </c:pt>
                <c:pt idx="89">
                  <c:v>264.60000000000002</c:v>
                </c:pt>
                <c:pt idx="90">
                  <c:v>259.8</c:v>
                </c:pt>
                <c:pt idx="91">
                  <c:v>272.89999999999998</c:v>
                </c:pt>
                <c:pt idx="92">
                  <c:v>267</c:v>
                </c:pt>
                <c:pt idx="93">
                  <c:v>248.6</c:v>
                </c:pt>
                <c:pt idx="94">
                  <c:v>244.3</c:v>
                </c:pt>
                <c:pt idx="95">
                  <c:v>246</c:v>
                </c:pt>
                <c:pt idx="96">
                  <c:v>259.2</c:v>
                </c:pt>
                <c:pt idx="97">
                  <c:v>275.2</c:v>
                </c:pt>
                <c:pt idx="98">
                  <c:v>247.1</c:v>
                </c:pt>
                <c:pt idx="99">
                  <c:v>304.39999999999998</c:v>
                </c:pt>
                <c:pt idx="100">
                  <c:v>308.7</c:v>
                </c:pt>
                <c:pt idx="101">
                  <c:v>300.39999999999998</c:v>
                </c:pt>
                <c:pt idx="102">
                  <c:v>308.3</c:v>
                </c:pt>
                <c:pt idx="103">
                  <c:v>326.5</c:v>
                </c:pt>
                <c:pt idx="104">
                  <c:v>326.60000000000002</c:v>
                </c:pt>
                <c:pt idx="105">
                  <c:v>313.39999999999998</c:v>
                </c:pt>
                <c:pt idx="106">
                  <c:v>321</c:v>
                </c:pt>
                <c:pt idx="107">
                  <c:v>333.6</c:v>
                </c:pt>
                <c:pt idx="108">
                  <c:v>337.5</c:v>
                </c:pt>
                <c:pt idx="109">
                  <c:v>309.3</c:v>
                </c:pt>
                <c:pt idx="110">
                  <c:v>302.60000000000002</c:v>
                </c:pt>
                <c:pt idx="111">
                  <c:v>320</c:v>
                </c:pt>
                <c:pt idx="112">
                  <c:v>290.7</c:v>
                </c:pt>
                <c:pt idx="113">
                  <c:v>298.10000000000002</c:v>
                </c:pt>
                <c:pt idx="114">
                  <c:v>276.8</c:v>
                </c:pt>
                <c:pt idx="115">
                  <c:v>299.5</c:v>
                </c:pt>
                <c:pt idx="116">
                  <c:v>274.8</c:v>
                </c:pt>
                <c:pt idx="117">
                  <c:v>292.89999999999998</c:v>
                </c:pt>
                <c:pt idx="118">
                  <c:v>293.7</c:v>
                </c:pt>
                <c:pt idx="119">
                  <c:v>289</c:v>
                </c:pt>
                <c:pt idx="120">
                  <c:v>285.5</c:v>
                </c:pt>
                <c:pt idx="121">
                  <c:v>283.3</c:v>
                </c:pt>
                <c:pt idx="122">
                  <c:v>278.89999999999998</c:v>
                </c:pt>
                <c:pt idx="123">
                  <c:v>276.8</c:v>
                </c:pt>
                <c:pt idx="124">
                  <c:v>275.7</c:v>
                </c:pt>
                <c:pt idx="125">
                  <c:v>280.60000000000002</c:v>
                </c:pt>
                <c:pt idx="126">
                  <c:v>285.8</c:v>
                </c:pt>
                <c:pt idx="127">
                  <c:v>290.8</c:v>
                </c:pt>
                <c:pt idx="128">
                  <c:v>274.39999999999998</c:v>
                </c:pt>
                <c:pt idx="129">
                  <c:v>298.39999999999998</c:v>
                </c:pt>
                <c:pt idx="130">
                  <c:v>283.5</c:v>
                </c:pt>
                <c:pt idx="131">
                  <c:v>291.5</c:v>
                </c:pt>
                <c:pt idx="132">
                  <c:v>290.2</c:v>
                </c:pt>
                <c:pt idx="133">
                  <c:v>282</c:v>
                </c:pt>
                <c:pt idx="134">
                  <c:v>268.8</c:v>
                </c:pt>
                <c:pt idx="135">
                  <c:v>271.7</c:v>
                </c:pt>
                <c:pt idx="136">
                  <c:v>276.2</c:v>
                </c:pt>
                <c:pt idx="137">
                  <c:v>264.89999999999998</c:v>
                </c:pt>
                <c:pt idx="138">
                  <c:v>255</c:v>
                </c:pt>
                <c:pt idx="139">
                  <c:v>254.6</c:v>
                </c:pt>
                <c:pt idx="140">
                  <c:v>275.8</c:v>
                </c:pt>
                <c:pt idx="141">
                  <c:v>259.89999999999998</c:v>
                </c:pt>
                <c:pt idx="142">
                  <c:v>247.4</c:v>
                </c:pt>
                <c:pt idx="143">
                  <c:v>305.89999999999998</c:v>
                </c:pt>
                <c:pt idx="144">
                  <c:v>303.7</c:v>
                </c:pt>
                <c:pt idx="145">
                  <c:v>311.3</c:v>
                </c:pt>
                <c:pt idx="146">
                  <c:v>316.39999999999998</c:v>
                </c:pt>
                <c:pt idx="147">
                  <c:v>319.39999999999998</c:v>
                </c:pt>
                <c:pt idx="148">
                  <c:v>304.8</c:v>
                </c:pt>
                <c:pt idx="149">
                  <c:v>278.8</c:v>
                </c:pt>
                <c:pt idx="150">
                  <c:v>288.39999999999998</c:v>
                </c:pt>
                <c:pt idx="151">
                  <c:v>277.5</c:v>
                </c:pt>
                <c:pt idx="152">
                  <c:v>283.8</c:v>
                </c:pt>
                <c:pt idx="153">
                  <c:v>275.89999999999998</c:v>
                </c:pt>
                <c:pt idx="154">
                  <c:v>295.2</c:v>
                </c:pt>
                <c:pt idx="155">
                  <c:v>305.7</c:v>
                </c:pt>
                <c:pt idx="156">
                  <c:v>290.7</c:v>
                </c:pt>
                <c:pt idx="157">
                  <c:v>278.8</c:v>
                </c:pt>
                <c:pt idx="158">
                  <c:v>294.60000000000002</c:v>
                </c:pt>
                <c:pt idx="159">
                  <c:v>292</c:v>
                </c:pt>
                <c:pt idx="160">
                  <c:v>280.2</c:v>
                </c:pt>
                <c:pt idx="161">
                  <c:v>284.2</c:v>
                </c:pt>
                <c:pt idx="162">
                  <c:v>283.2</c:v>
                </c:pt>
                <c:pt idx="163">
                  <c:v>278</c:v>
                </c:pt>
                <c:pt idx="164">
                  <c:v>292.7</c:v>
                </c:pt>
                <c:pt idx="165">
                  <c:v>283.3</c:v>
                </c:pt>
                <c:pt idx="166">
                  <c:v>301.8</c:v>
                </c:pt>
                <c:pt idx="167">
                  <c:v>295.2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70-4478-9C85-D68F54E5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22880"/>
        <c:axId val="164786688"/>
      </c:lineChart>
      <c:lineChart>
        <c:grouping val="standard"/>
        <c:varyColors val="0"/>
        <c:ser>
          <c:idx val="1"/>
          <c:order val="1"/>
          <c:tx>
            <c:strRef>
              <c:f>LB!$D$4</c:f>
              <c:strCache>
                <c:ptCount val="1"/>
                <c:pt idx="0">
                  <c:v>[t]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LB!$B$5:$B$172</c:f>
              <c:strCache>
                <c:ptCount val="168"/>
                <c:pt idx="0">
                  <c:v>Lunes</c:v>
                </c:pt>
                <c:pt idx="1">
                  <c:v>Lunes</c:v>
                </c:pt>
                <c:pt idx="2">
                  <c:v>Lunes</c:v>
                </c:pt>
                <c:pt idx="3">
                  <c:v>Lunes</c:v>
                </c:pt>
                <c:pt idx="4">
                  <c:v>Lunes</c:v>
                </c:pt>
                <c:pt idx="5">
                  <c:v>Lunes</c:v>
                </c:pt>
                <c:pt idx="6">
                  <c:v>Lunes</c:v>
                </c:pt>
                <c:pt idx="7">
                  <c:v>Lunes</c:v>
                </c:pt>
                <c:pt idx="8">
                  <c:v>Lunes</c:v>
                </c:pt>
                <c:pt idx="9">
                  <c:v>Lunes</c:v>
                </c:pt>
                <c:pt idx="10">
                  <c:v>Lunes</c:v>
                </c:pt>
                <c:pt idx="11">
                  <c:v>Lunes</c:v>
                </c:pt>
                <c:pt idx="12">
                  <c:v>Lunes</c:v>
                </c:pt>
                <c:pt idx="13">
                  <c:v>Lunes</c:v>
                </c:pt>
                <c:pt idx="14">
                  <c:v>Lunes</c:v>
                </c:pt>
                <c:pt idx="15">
                  <c:v>Lunes</c:v>
                </c:pt>
                <c:pt idx="16">
                  <c:v>Lunes</c:v>
                </c:pt>
                <c:pt idx="17">
                  <c:v>Lunes</c:v>
                </c:pt>
                <c:pt idx="18">
                  <c:v>Lunes</c:v>
                </c:pt>
                <c:pt idx="19">
                  <c:v>Lunes</c:v>
                </c:pt>
                <c:pt idx="20">
                  <c:v>Lunes</c:v>
                </c:pt>
                <c:pt idx="21">
                  <c:v>Lunes</c:v>
                </c:pt>
                <c:pt idx="22">
                  <c:v>Lunes</c:v>
                </c:pt>
                <c:pt idx="23">
                  <c:v>Lunes</c:v>
                </c:pt>
                <c:pt idx="24">
                  <c:v>Martes</c:v>
                </c:pt>
                <c:pt idx="25">
                  <c:v>Martes</c:v>
                </c:pt>
                <c:pt idx="26">
                  <c:v>Martes</c:v>
                </c:pt>
                <c:pt idx="27">
                  <c:v>Martes</c:v>
                </c:pt>
                <c:pt idx="28">
                  <c:v>Martes</c:v>
                </c:pt>
                <c:pt idx="29">
                  <c:v>Martes</c:v>
                </c:pt>
                <c:pt idx="30">
                  <c:v>Martes</c:v>
                </c:pt>
                <c:pt idx="31">
                  <c:v>Martes</c:v>
                </c:pt>
                <c:pt idx="32">
                  <c:v>Martes</c:v>
                </c:pt>
                <c:pt idx="33">
                  <c:v>Martes</c:v>
                </c:pt>
                <c:pt idx="34">
                  <c:v>Martes</c:v>
                </c:pt>
                <c:pt idx="35">
                  <c:v>Martes</c:v>
                </c:pt>
                <c:pt idx="36">
                  <c:v>Martes</c:v>
                </c:pt>
                <c:pt idx="37">
                  <c:v>Martes</c:v>
                </c:pt>
                <c:pt idx="38">
                  <c:v>Martes</c:v>
                </c:pt>
                <c:pt idx="39">
                  <c:v>Martes</c:v>
                </c:pt>
                <c:pt idx="40">
                  <c:v>Martes</c:v>
                </c:pt>
                <c:pt idx="41">
                  <c:v>Martes</c:v>
                </c:pt>
                <c:pt idx="42">
                  <c:v>Martes</c:v>
                </c:pt>
                <c:pt idx="43">
                  <c:v>Martes</c:v>
                </c:pt>
                <c:pt idx="44">
                  <c:v>Martes</c:v>
                </c:pt>
                <c:pt idx="45">
                  <c:v>Martes</c:v>
                </c:pt>
                <c:pt idx="46">
                  <c:v>Martes</c:v>
                </c:pt>
                <c:pt idx="47">
                  <c:v>Martes</c:v>
                </c:pt>
                <c:pt idx="48">
                  <c:v>Miércoles</c:v>
                </c:pt>
                <c:pt idx="49">
                  <c:v>Miércoles</c:v>
                </c:pt>
                <c:pt idx="50">
                  <c:v>Miércoles</c:v>
                </c:pt>
                <c:pt idx="51">
                  <c:v>Miércoles</c:v>
                </c:pt>
                <c:pt idx="52">
                  <c:v>Miércoles</c:v>
                </c:pt>
                <c:pt idx="53">
                  <c:v>Miércoles</c:v>
                </c:pt>
                <c:pt idx="54">
                  <c:v>Miércoles</c:v>
                </c:pt>
                <c:pt idx="55">
                  <c:v>Miércoles</c:v>
                </c:pt>
                <c:pt idx="56">
                  <c:v>Miércoles</c:v>
                </c:pt>
                <c:pt idx="57">
                  <c:v>Miércoles</c:v>
                </c:pt>
                <c:pt idx="58">
                  <c:v>Miércoles</c:v>
                </c:pt>
                <c:pt idx="59">
                  <c:v>Miércoles</c:v>
                </c:pt>
                <c:pt idx="60">
                  <c:v>Miércoles</c:v>
                </c:pt>
                <c:pt idx="61">
                  <c:v>Miércoles</c:v>
                </c:pt>
                <c:pt idx="62">
                  <c:v>Miércoles</c:v>
                </c:pt>
                <c:pt idx="63">
                  <c:v>Miércoles</c:v>
                </c:pt>
                <c:pt idx="64">
                  <c:v>Miércoles</c:v>
                </c:pt>
                <c:pt idx="65">
                  <c:v>Miércoles</c:v>
                </c:pt>
                <c:pt idx="66">
                  <c:v>Miércoles</c:v>
                </c:pt>
                <c:pt idx="67">
                  <c:v>Miércoles</c:v>
                </c:pt>
                <c:pt idx="68">
                  <c:v>Miércoles</c:v>
                </c:pt>
                <c:pt idx="69">
                  <c:v>Miércoles</c:v>
                </c:pt>
                <c:pt idx="70">
                  <c:v>Miércoles</c:v>
                </c:pt>
                <c:pt idx="71">
                  <c:v>Miércoles</c:v>
                </c:pt>
                <c:pt idx="72">
                  <c:v>Jueves</c:v>
                </c:pt>
                <c:pt idx="73">
                  <c:v>Jueves</c:v>
                </c:pt>
                <c:pt idx="74">
                  <c:v>Jueves</c:v>
                </c:pt>
                <c:pt idx="75">
                  <c:v>Jueves</c:v>
                </c:pt>
                <c:pt idx="76">
                  <c:v>Jueves</c:v>
                </c:pt>
                <c:pt idx="77">
                  <c:v>Jueves</c:v>
                </c:pt>
                <c:pt idx="78">
                  <c:v>Jueves</c:v>
                </c:pt>
                <c:pt idx="79">
                  <c:v>Jueves</c:v>
                </c:pt>
                <c:pt idx="80">
                  <c:v>Jueves</c:v>
                </c:pt>
                <c:pt idx="81">
                  <c:v>Jueves</c:v>
                </c:pt>
                <c:pt idx="82">
                  <c:v>Jueves</c:v>
                </c:pt>
                <c:pt idx="83">
                  <c:v>Jueves</c:v>
                </c:pt>
                <c:pt idx="84">
                  <c:v>Jueves</c:v>
                </c:pt>
                <c:pt idx="85">
                  <c:v>Jueves</c:v>
                </c:pt>
                <c:pt idx="86">
                  <c:v>Jueves</c:v>
                </c:pt>
                <c:pt idx="87">
                  <c:v>Jueves</c:v>
                </c:pt>
                <c:pt idx="88">
                  <c:v>Jueves</c:v>
                </c:pt>
                <c:pt idx="89">
                  <c:v>Jueves</c:v>
                </c:pt>
                <c:pt idx="90">
                  <c:v>Jueves</c:v>
                </c:pt>
                <c:pt idx="91">
                  <c:v>Jueves</c:v>
                </c:pt>
                <c:pt idx="92">
                  <c:v>Jueves</c:v>
                </c:pt>
                <c:pt idx="93">
                  <c:v>Jueves</c:v>
                </c:pt>
                <c:pt idx="94">
                  <c:v>Jueves</c:v>
                </c:pt>
                <c:pt idx="95">
                  <c:v>Jueves</c:v>
                </c:pt>
                <c:pt idx="96">
                  <c:v>Viernes</c:v>
                </c:pt>
                <c:pt idx="97">
                  <c:v>Viernes</c:v>
                </c:pt>
                <c:pt idx="98">
                  <c:v>Viernes</c:v>
                </c:pt>
                <c:pt idx="99">
                  <c:v>Viernes</c:v>
                </c:pt>
                <c:pt idx="100">
                  <c:v>Viernes</c:v>
                </c:pt>
                <c:pt idx="101">
                  <c:v>Viernes</c:v>
                </c:pt>
                <c:pt idx="102">
                  <c:v>Viernes</c:v>
                </c:pt>
                <c:pt idx="103">
                  <c:v>Viernes</c:v>
                </c:pt>
                <c:pt idx="104">
                  <c:v>Viernes</c:v>
                </c:pt>
                <c:pt idx="105">
                  <c:v>Viernes</c:v>
                </c:pt>
                <c:pt idx="106">
                  <c:v>Viernes</c:v>
                </c:pt>
                <c:pt idx="107">
                  <c:v>Viernes</c:v>
                </c:pt>
                <c:pt idx="108">
                  <c:v>Viernes</c:v>
                </c:pt>
                <c:pt idx="109">
                  <c:v>Viernes</c:v>
                </c:pt>
                <c:pt idx="110">
                  <c:v>Viernes</c:v>
                </c:pt>
                <c:pt idx="111">
                  <c:v>Viernes</c:v>
                </c:pt>
                <c:pt idx="112">
                  <c:v>Viernes</c:v>
                </c:pt>
                <c:pt idx="113">
                  <c:v>Viernes</c:v>
                </c:pt>
                <c:pt idx="114">
                  <c:v>Viernes</c:v>
                </c:pt>
                <c:pt idx="115">
                  <c:v>Viernes</c:v>
                </c:pt>
                <c:pt idx="116">
                  <c:v>Viernes</c:v>
                </c:pt>
                <c:pt idx="117">
                  <c:v>Viernes</c:v>
                </c:pt>
                <c:pt idx="118">
                  <c:v>Viernes</c:v>
                </c:pt>
                <c:pt idx="119">
                  <c:v>Viernes</c:v>
                </c:pt>
                <c:pt idx="120">
                  <c:v>Sábado</c:v>
                </c:pt>
                <c:pt idx="121">
                  <c:v>Sábado</c:v>
                </c:pt>
                <c:pt idx="122">
                  <c:v>Sábado</c:v>
                </c:pt>
                <c:pt idx="123">
                  <c:v>Sábado</c:v>
                </c:pt>
                <c:pt idx="124">
                  <c:v>Sábado</c:v>
                </c:pt>
                <c:pt idx="125">
                  <c:v>Sábado</c:v>
                </c:pt>
                <c:pt idx="126">
                  <c:v>Sábado</c:v>
                </c:pt>
                <c:pt idx="127">
                  <c:v>Sábado</c:v>
                </c:pt>
                <c:pt idx="128">
                  <c:v>Sábado</c:v>
                </c:pt>
                <c:pt idx="129">
                  <c:v>Sábado</c:v>
                </c:pt>
                <c:pt idx="130">
                  <c:v>Sábado</c:v>
                </c:pt>
                <c:pt idx="131">
                  <c:v>Sábado</c:v>
                </c:pt>
                <c:pt idx="132">
                  <c:v>Sábado</c:v>
                </c:pt>
                <c:pt idx="133">
                  <c:v>Sábado</c:v>
                </c:pt>
                <c:pt idx="134">
                  <c:v>Sábado</c:v>
                </c:pt>
                <c:pt idx="135">
                  <c:v>Sábado</c:v>
                </c:pt>
                <c:pt idx="136">
                  <c:v>Sábado</c:v>
                </c:pt>
                <c:pt idx="137">
                  <c:v>Sábado</c:v>
                </c:pt>
                <c:pt idx="138">
                  <c:v>Sábado</c:v>
                </c:pt>
                <c:pt idx="139">
                  <c:v>Sábado</c:v>
                </c:pt>
                <c:pt idx="140">
                  <c:v>Sábado</c:v>
                </c:pt>
                <c:pt idx="141">
                  <c:v>Sábado</c:v>
                </c:pt>
                <c:pt idx="142">
                  <c:v>Sábado</c:v>
                </c:pt>
                <c:pt idx="143">
                  <c:v>Sábado</c:v>
                </c:pt>
                <c:pt idx="144">
                  <c:v>Domingo</c:v>
                </c:pt>
                <c:pt idx="145">
                  <c:v>Domingo</c:v>
                </c:pt>
                <c:pt idx="146">
                  <c:v>Domingo</c:v>
                </c:pt>
                <c:pt idx="147">
                  <c:v>Domingo</c:v>
                </c:pt>
                <c:pt idx="148">
                  <c:v>Domingo</c:v>
                </c:pt>
                <c:pt idx="149">
                  <c:v>Domingo</c:v>
                </c:pt>
                <c:pt idx="150">
                  <c:v>Domingo</c:v>
                </c:pt>
                <c:pt idx="151">
                  <c:v>Domingo</c:v>
                </c:pt>
                <c:pt idx="152">
                  <c:v>Domingo</c:v>
                </c:pt>
                <c:pt idx="153">
                  <c:v>Domingo</c:v>
                </c:pt>
                <c:pt idx="154">
                  <c:v>Domingo</c:v>
                </c:pt>
                <c:pt idx="155">
                  <c:v>Domingo</c:v>
                </c:pt>
                <c:pt idx="156">
                  <c:v>Domingo</c:v>
                </c:pt>
                <c:pt idx="157">
                  <c:v>Domingo</c:v>
                </c:pt>
                <c:pt idx="158">
                  <c:v>Domingo</c:v>
                </c:pt>
                <c:pt idx="159">
                  <c:v>Domingo</c:v>
                </c:pt>
                <c:pt idx="160">
                  <c:v>Domingo</c:v>
                </c:pt>
                <c:pt idx="161">
                  <c:v>Domingo</c:v>
                </c:pt>
                <c:pt idx="162">
                  <c:v>Domingo</c:v>
                </c:pt>
                <c:pt idx="163">
                  <c:v>Domingo</c:v>
                </c:pt>
                <c:pt idx="164">
                  <c:v>Domingo</c:v>
                </c:pt>
                <c:pt idx="165">
                  <c:v>Domingo</c:v>
                </c:pt>
                <c:pt idx="166">
                  <c:v>Domingo</c:v>
                </c:pt>
                <c:pt idx="167">
                  <c:v>Domingo</c:v>
                </c:pt>
              </c:strCache>
            </c:strRef>
          </c:cat>
          <c:val>
            <c:numRef>
              <c:f>LB!$D$5:$D$172</c:f>
              <c:numCache>
                <c:formatCode>0.0</c:formatCode>
                <c:ptCount val="168"/>
                <c:pt idx="0">
                  <c:v>15.1</c:v>
                </c:pt>
                <c:pt idx="1">
                  <c:v>14.6</c:v>
                </c:pt>
                <c:pt idx="2">
                  <c:v>14.9</c:v>
                </c:pt>
                <c:pt idx="3">
                  <c:v>14.6</c:v>
                </c:pt>
                <c:pt idx="4">
                  <c:v>13.8</c:v>
                </c:pt>
                <c:pt idx="5">
                  <c:v>14.1</c:v>
                </c:pt>
                <c:pt idx="6">
                  <c:v>14.9</c:v>
                </c:pt>
                <c:pt idx="7">
                  <c:v>14.3</c:v>
                </c:pt>
                <c:pt idx="8">
                  <c:v>15.1</c:v>
                </c:pt>
                <c:pt idx="9">
                  <c:v>14.6</c:v>
                </c:pt>
                <c:pt idx="10">
                  <c:v>14.6</c:v>
                </c:pt>
                <c:pt idx="11">
                  <c:v>15.4</c:v>
                </c:pt>
                <c:pt idx="12">
                  <c:v>13.8</c:v>
                </c:pt>
                <c:pt idx="13">
                  <c:v>13.5</c:v>
                </c:pt>
                <c:pt idx="14">
                  <c:v>12.7</c:v>
                </c:pt>
                <c:pt idx="15">
                  <c:v>13</c:v>
                </c:pt>
                <c:pt idx="16">
                  <c:v>12.2</c:v>
                </c:pt>
                <c:pt idx="17">
                  <c:v>12.4</c:v>
                </c:pt>
                <c:pt idx="18">
                  <c:v>11.9</c:v>
                </c:pt>
                <c:pt idx="19">
                  <c:v>13.2</c:v>
                </c:pt>
                <c:pt idx="20">
                  <c:v>13</c:v>
                </c:pt>
                <c:pt idx="21">
                  <c:v>12.7</c:v>
                </c:pt>
                <c:pt idx="22">
                  <c:v>15.9</c:v>
                </c:pt>
                <c:pt idx="23">
                  <c:v>16.2</c:v>
                </c:pt>
                <c:pt idx="24">
                  <c:v>16.5</c:v>
                </c:pt>
                <c:pt idx="25">
                  <c:v>16.2</c:v>
                </c:pt>
                <c:pt idx="26">
                  <c:v>17.8</c:v>
                </c:pt>
                <c:pt idx="27">
                  <c:v>17.3</c:v>
                </c:pt>
                <c:pt idx="28">
                  <c:v>17</c:v>
                </c:pt>
                <c:pt idx="29">
                  <c:v>17.600000000000001</c:v>
                </c:pt>
                <c:pt idx="30">
                  <c:v>18.100000000000001</c:v>
                </c:pt>
                <c:pt idx="31">
                  <c:v>15.9</c:v>
                </c:pt>
                <c:pt idx="32">
                  <c:v>16.8</c:v>
                </c:pt>
                <c:pt idx="33">
                  <c:v>16.5</c:v>
                </c:pt>
                <c:pt idx="34">
                  <c:v>14.6</c:v>
                </c:pt>
                <c:pt idx="35">
                  <c:v>15.1</c:v>
                </c:pt>
                <c:pt idx="36">
                  <c:v>14.3</c:v>
                </c:pt>
                <c:pt idx="37">
                  <c:v>14.9</c:v>
                </c:pt>
                <c:pt idx="38">
                  <c:v>14.1</c:v>
                </c:pt>
                <c:pt idx="39">
                  <c:v>14.6</c:v>
                </c:pt>
                <c:pt idx="40">
                  <c:v>15.7</c:v>
                </c:pt>
                <c:pt idx="41">
                  <c:v>15.1</c:v>
                </c:pt>
                <c:pt idx="42">
                  <c:v>14.6</c:v>
                </c:pt>
                <c:pt idx="43">
                  <c:v>14.9</c:v>
                </c:pt>
                <c:pt idx="44">
                  <c:v>14.6</c:v>
                </c:pt>
                <c:pt idx="45">
                  <c:v>13.8</c:v>
                </c:pt>
                <c:pt idx="46">
                  <c:v>14.1</c:v>
                </c:pt>
                <c:pt idx="47">
                  <c:v>14.9</c:v>
                </c:pt>
                <c:pt idx="48">
                  <c:v>14.3</c:v>
                </c:pt>
                <c:pt idx="49">
                  <c:v>15.1</c:v>
                </c:pt>
                <c:pt idx="50">
                  <c:v>14.6</c:v>
                </c:pt>
                <c:pt idx="51">
                  <c:v>14.6</c:v>
                </c:pt>
                <c:pt idx="52">
                  <c:v>15.4</c:v>
                </c:pt>
                <c:pt idx="53">
                  <c:v>13.8</c:v>
                </c:pt>
                <c:pt idx="54">
                  <c:v>13.5</c:v>
                </c:pt>
                <c:pt idx="55">
                  <c:v>12.7</c:v>
                </c:pt>
                <c:pt idx="56">
                  <c:v>13</c:v>
                </c:pt>
                <c:pt idx="57">
                  <c:v>16.2</c:v>
                </c:pt>
                <c:pt idx="58">
                  <c:v>16.5</c:v>
                </c:pt>
                <c:pt idx="59">
                  <c:v>16.2</c:v>
                </c:pt>
                <c:pt idx="60">
                  <c:v>17.8</c:v>
                </c:pt>
                <c:pt idx="61">
                  <c:v>17.3</c:v>
                </c:pt>
                <c:pt idx="62">
                  <c:v>17</c:v>
                </c:pt>
                <c:pt idx="63">
                  <c:v>17.600000000000001</c:v>
                </c:pt>
                <c:pt idx="64">
                  <c:v>18.100000000000001</c:v>
                </c:pt>
                <c:pt idx="65">
                  <c:v>15.9</c:v>
                </c:pt>
                <c:pt idx="66">
                  <c:v>16.8</c:v>
                </c:pt>
                <c:pt idx="67">
                  <c:v>16.5</c:v>
                </c:pt>
                <c:pt idx="68">
                  <c:v>14.6</c:v>
                </c:pt>
                <c:pt idx="69">
                  <c:v>15.1</c:v>
                </c:pt>
                <c:pt idx="70">
                  <c:v>14.3</c:v>
                </c:pt>
                <c:pt idx="71">
                  <c:v>14.9</c:v>
                </c:pt>
                <c:pt idx="72">
                  <c:v>14.1</c:v>
                </c:pt>
                <c:pt idx="73">
                  <c:v>14.6</c:v>
                </c:pt>
                <c:pt idx="74">
                  <c:v>15.7</c:v>
                </c:pt>
                <c:pt idx="75">
                  <c:v>15.1</c:v>
                </c:pt>
                <c:pt idx="76">
                  <c:v>14.6</c:v>
                </c:pt>
                <c:pt idx="77">
                  <c:v>14.9</c:v>
                </c:pt>
                <c:pt idx="78">
                  <c:v>14.6</c:v>
                </c:pt>
                <c:pt idx="79">
                  <c:v>13.8</c:v>
                </c:pt>
                <c:pt idx="80">
                  <c:v>14.1</c:v>
                </c:pt>
                <c:pt idx="81">
                  <c:v>13.8</c:v>
                </c:pt>
                <c:pt idx="82">
                  <c:v>14.1</c:v>
                </c:pt>
                <c:pt idx="83">
                  <c:v>14.9</c:v>
                </c:pt>
                <c:pt idx="84">
                  <c:v>14.3</c:v>
                </c:pt>
                <c:pt idx="85">
                  <c:v>15.1</c:v>
                </c:pt>
                <c:pt idx="86">
                  <c:v>14.6</c:v>
                </c:pt>
                <c:pt idx="87">
                  <c:v>14.6</c:v>
                </c:pt>
                <c:pt idx="88">
                  <c:v>15.4</c:v>
                </c:pt>
                <c:pt idx="89">
                  <c:v>13.8</c:v>
                </c:pt>
                <c:pt idx="90">
                  <c:v>13.5</c:v>
                </c:pt>
                <c:pt idx="91">
                  <c:v>12.7</c:v>
                </c:pt>
                <c:pt idx="92">
                  <c:v>13</c:v>
                </c:pt>
                <c:pt idx="93">
                  <c:v>12.2</c:v>
                </c:pt>
                <c:pt idx="94">
                  <c:v>12.4</c:v>
                </c:pt>
                <c:pt idx="95">
                  <c:v>11.9</c:v>
                </c:pt>
                <c:pt idx="96">
                  <c:v>13.2</c:v>
                </c:pt>
                <c:pt idx="97">
                  <c:v>13</c:v>
                </c:pt>
                <c:pt idx="98">
                  <c:v>12.7</c:v>
                </c:pt>
                <c:pt idx="99">
                  <c:v>15.9</c:v>
                </c:pt>
                <c:pt idx="100">
                  <c:v>16.2</c:v>
                </c:pt>
                <c:pt idx="101">
                  <c:v>16.5</c:v>
                </c:pt>
                <c:pt idx="102">
                  <c:v>16.2</c:v>
                </c:pt>
                <c:pt idx="103">
                  <c:v>17.8</c:v>
                </c:pt>
                <c:pt idx="104">
                  <c:v>17.3</c:v>
                </c:pt>
                <c:pt idx="105">
                  <c:v>17</c:v>
                </c:pt>
                <c:pt idx="106">
                  <c:v>17.600000000000001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15.9</c:v>
                </c:pt>
                <c:pt idx="110">
                  <c:v>16.8</c:v>
                </c:pt>
                <c:pt idx="111">
                  <c:v>16.5</c:v>
                </c:pt>
                <c:pt idx="112">
                  <c:v>14.6</c:v>
                </c:pt>
                <c:pt idx="113">
                  <c:v>15.1</c:v>
                </c:pt>
                <c:pt idx="114">
                  <c:v>14.3</c:v>
                </c:pt>
                <c:pt idx="115">
                  <c:v>14.9</c:v>
                </c:pt>
                <c:pt idx="116">
                  <c:v>14.1</c:v>
                </c:pt>
                <c:pt idx="117">
                  <c:v>14.6</c:v>
                </c:pt>
                <c:pt idx="118">
                  <c:v>15.7</c:v>
                </c:pt>
                <c:pt idx="119">
                  <c:v>15.1</c:v>
                </c:pt>
                <c:pt idx="120">
                  <c:v>14.6</c:v>
                </c:pt>
                <c:pt idx="121">
                  <c:v>14.9</c:v>
                </c:pt>
                <c:pt idx="122">
                  <c:v>14.6</c:v>
                </c:pt>
                <c:pt idx="123">
                  <c:v>13.8</c:v>
                </c:pt>
                <c:pt idx="124">
                  <c:v>14.1</c:v>
                </c:pt>
                <c:pt idx="125">
                  <c:v>13.8</c:v>
                </c:pt>
                <c:pt idx="126">
                  <c:v>14.1</c:v>
                </c:pt>
                <c:pt idx="127">
                  <c:v>14.9</c:v>
                </c:pt>
                <c:pt idx="128">
                  <c:v>14.3</c:v>
                </c:pt>
                <c:pt idx="129">
                  <c:v>15.1</c:v>
                </c:pt>
                <c:pt idx="130">
                  <c:v>14.6</c:v>
                </c:pt>
                <c:pt idx="131">
                  <c:v>14.6</c:v>
                </c:pt>
                <c:pt idx="132">
                  <c:v>15.4</c:v>
                </c:pt>
                <c:pt idx="133">
                  <c:v>13.8</c:v>
                </c:pt>
                <c:pt idx="134">
                  <c:v>13.5</c:v>
                </c:pt>
                <c:pt idx="135">
                  <c:v>12.7</c:v>
                </c:pt>
                <c:pt idx="136">
                  <c:v>13</c:v>
                </c:pt>
                <c:pt idx="137">
                  <c:v>12.2</c:v>
                </c:pt>
                <c:pt idx="138">
                  <c:v>12.4</c:v>
                </c:pt>
                <c:pt idx="139">
                  <c:v>11.9</c:v>
                </c:pt>
                <c:pt idx="140">
                  <c:v>13.2</c:v>
                </c:pt>
                <c:pt idx="141">
                  <c:v>13</c:v>
                </c:pt>
                <c:pt idx="142">
                  <c:v>12.7</c:v>
                </c:pt>
                <c:pt idx="143">
                  <c:v>15.9</c:v>
                </c:pt>
                <c:pt idx="144">
                  <c:v>16.2</c:v>
                </c:pt>
                <c:pt idx="145">
                  <c:v>16.5</c:v>
                </c:pt>
                <c:pt idx="146">
                  <c:v>16.2</c:v>
                </c:pt>
                <c:pt idx="147">
                  <c:v>16.8</c:v>
                </c:pt>
                <c:pt idx="148">
                  <c:v>16.5</c:v>
                </c:pt>
                <c:pt idx="149">
                  <c:v>14.6</c:v>
                </c:pt>
                <c:pt idx="150">
                  <c:v>15.1</c:v>
                </c:pt>
                <c:pt idx="151">
                  <c:v>14.3</c:v>
                </c:pt>
                <c:pt idx="152">
                  <c:v>14.9</c:v>
                </c:pt>
                <c:pt idx="153">
                  <c:v>14.1</c:v>
                </c:pt>
                <c:pt idx="154">
                  <c:v>14.6</c:v>
                </c:pt>
                <c:pt idx="155">
                  <c:v>15.7</c:v>
                </c:pt>
                <c:pt idx="156">
                  <c:v>15.1</c:v>
                </c:pt>
                <c:pt idx="157">
                  <c:v>14.6</c:v>
                </c:pt>
                <c:pt idx="158">
                  <c:v>14.9</c:v>
                </c:pt>
                <c:pt idx="159">
                  <c:v>14.6</c:v>
                </c:pt>
                <c:pt idx="160">
                  <c:v>13.8</c:v>
                </c:pt>
                <c:pt idx="161">
                  <c:v>14.1</c:v>
                </c:pt>
                <c:pt idx="162">
                  <c:v>13.8</c:v>
                </c:pt>
                <c:pt idx="163">
                  <c:v>14.1</c:v>
                </c:pt>
                <c:pt idx="164">
                  <c:v>14.9</c:v>
                </c:pt>
                <c:pt idx="165">
                  <c:v>14.3</c:v>
                </c:pt>
                <c:pt idx="166">
                  <c:v>15.1</c:v>
                </c:pt>
                <c:pt idx="167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70-4478-9C85-D68F54E5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5488"/>
        <c:axId val="164788992"/>
      </c:lineChart>
      <c:catAx>
        <c:axId val="12972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64786688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64786688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[m3/h]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9722880"/>
        <c:crosses val="autoZero"/>
        <c:crossBetween val="between"/>
      </c:valAx>
      <c:valAx>
        <c:axId val="164788992"/>
        <c:scaling>
          <c:orientation val="minMax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[t/h]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9855488"/>
        <c:crosses val="max"/>
        <c:crossBetween val="between"/>
      </c:valAx>
      <c:catAx>
        <c:axId val="12985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78899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Gás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Precio!$B$4:$B$13</c:f>
              <c:numCache>
                <c:formatCode>#,##0</c:formatCode>
                <c:ptCount val="10"/>
                <c:pt idx="0">
                  <c:v>1</c:v>
                </c:pt>
                <c:pt idx="1">
                  <c:v>201</c:v>
                </c:pt>
                <c:pt idx="2">
                  <c:v>2001</c:v>
                </c:pt>
                <c:pt idx="3">
                  <c:v>10001</c:v>
                </c:pt>
                <c:pt idx="4">
                  <c:v>50001</c:v>
                </c:pt>
                <c:pt idx="5">
                  <c:v>100001</c:v>
                </c:pt>
                <c:pt idx="6">
                  <c:v>300001</c:v>
                </c:pt>
                <c:pt idx="7">
                  <c:v>600001</c:v>
                </c:pt>
                <c:pt idx="8">
                  <c:v>1500001</c:v>
                </c:pt>
                <c:pt idx="9">
                  <c:v>3000000</c:v>
                </c:pt>
              </c:numCache>
            </c:numRef>
          </c:xVal>
          <c:yVal>
            <c:numRef>
              <c:f>Precio!$D$4:$D$13</c:f>
              <c:numCache>
                <c:formatCode>General</c:formatCode>
                <c:ptCount val="10"/>
                <c:pt idx="0">
                  <c:v>2.8069000000000002</c:v>
                </c:pt>
                <c:pt idx="1">
                  <c:v>2.7170999999999998</c:v>
                </c:pt>
                <c:pt idx="2">
                  <c:v>2.6631</c:v>
                </c:pt>
                <c:pt idx="3">
                  <c:v>2.3687999999999998</c:v>
                </c:pt>
                <c:pt idx="4">
                  <c:v>2.1924000000000001</c:v>
                </c:pt>
                <c:pt idx="5">
                  <c:v>2.0042</c:v>
                </c:pt>
                <c:pt idx="6">
                  <c:v>1.7814000000000001</c:v>
                </c:pt>
                <c:pt idx="7">
                  <c:v>1.7756000000000001</c:v>
                </c:pt>
                <c:pt idx="8">
                  <c:v>1.7593000000000001</c:v>
                </c:pt>
                <c:pt idx="9">
                  <c:v>1.7041999999999999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C-4838-B0DA-35B90DE5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91968"/>
        <c:axId val="169692544"/>
      </c:scatterChart>
      <c:valAx>
        <c:axId val="169691968"/>
        <c:scaling>
          <c:logBase val="10"/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69692544"/>
        <c:crosses val="autoZero"/>
        <c:crossBetween val="midCat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</c:dispUnitsLbl>
        </c:dispUnits>
      </c:valAx>
      <c:valAx>
        <c:axId val="1696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6969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16</xdr:row>
      <xdr:rowOff>161925</xdr:rowOff>
    </xdr:from>
    <xdr:to>
      <xdr:col>23</xdr:col>
      <xdr:colOff>685800</xdr:colOff>
      <xdr:row>31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419100</xdr:colOff>
      <xdr:row>0</xdr:row>
      <xdr:rowOff>152400</xdr:rowOff>
    </xdr:from>
    <xdr:to>
      <xdr:col>23</xdr:col>
      <xdr:colOff>723900</xdr:colOff>
      <xdr:row>15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3</xdr:row>
      <xdr:rowOff>95250</xdr:rowOff>
    </xdr:from>
    <xdr:to>
      <xdr:col>20</xdr:col>
      <xdr:colOff>19050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10</xdr:row>
      <xdr:rowOff>26867</xdr:rowOff>
    </xdr:from>
    <xdr:to>
      <xdr:col>20</xdr:col>
      <xdr:colOff>270470</xdr:colOff>
      <xdr:row>25</xdr:row>
      <xdr:rowOff>93492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F87E610D-14F6-4630-A1AC-9C01AB34C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" b="1364"/>
        <a:stretch/>
      </xdr:blipFill>
      <xdr:spPr bwMode="auto">
        <a:xfrm>
          <a:off x="7362825" y="1322267"/>
          <a:ext cx="4671020" cy="2638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CFFFF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val="003366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5ae8d3c24307228/Documentos/EVO/ETC/Examples%20MeV/An&#225;lise/Ventil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Determ"/>
      <sheetName val="Custo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ela1" displayName="Tabela1" ref="B2:D13" totalsRowShown="0" headerRowDxfId="4" tableBorderDxfId="3">
  <autoFilter ref="B2:D13"/>
  <tableColumns count="3">
    <tableColumn id="1" name="Início" dataDxfId="2"/>
    <tableColumn id="2" name="Final" dataDxfId="1"/>
    <tableColumn id="3" name="Costo" dataDxfId="0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Íon">
  <a:themeElements>
    <a:clrScheme name="Í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Í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Í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3"/>
  <sheetViews>
    <sheetView tabSelected="1" zoomScale="85" zoomScaleNormal="85" workbookViewId="0"/>
  </sheetViews>
  <sheetFormatPr baseColWidth="10" defaultColWidth="8.75" defaultRowHeight="15.75" x14ac:dyDescent="0.3"/>
  <cols>
    <col min="1" max="1" width="8.75" style="5"/>
    <col min="2" max="3" width="8.75" style="4"/>
    <col min="4" max="4" width="9.75" style="4" customWidth="1"/>
    <col min="5" max="8" width="8.75" style="10"/>
    <col min="9" max="9" width="8.75" style="5"/>
    <col min="10" max="10" width="16.125" style="5" customWidth="1"/>
    <col min="11" max="11" width="10.25" style="5" customWidth="1"/>
    <col min="12" max="16" width="8.75" style="5"/>
    <col min="17" max="17" width="12.125" style="5" customWidth="1"/>
    <col min="18" max="23" width="8.75" style="5"/>
    <col min="24" max="25" width="8.75" style="6"/>
    <col min="26" max="16384" width="8.75" style="5"/>
  </cols>
  <sheetData>
    <row r="2" spans="2:15" ht="17.25" thickBot="1" x14ac:dyDescent="0.35">
      <c r="B2" s="52" t="s">
        <v>48</v>
      </c>
      <c r="J2" s="53" t="s">
        <v>55</v>
      </c>
    </row>
    <row r="3" spans="2:15" x14ac:dyDescent="0.3">
      <c r="B3" s="19"/>
      <c r="C3" s="20"/>
      <c r="D3" s="20" t="s">
        <v>12</v>
      </c>
      <c r="E3" s="20" t="s">
        <v>1</v>
      </c>
      <c r="F3" s="20" t="s">
        <v>49</v>
      </c>
      <c r="G3" s="20" t="s">
        <v>50</v>
      </c>
      <c r="H3" s="21" t="s">
        <v>50</v>
      </c>
      <c r="J3" s="42"/>
      <c r="K3" s="20" t="s">
        <v>12</v>
      </c>
      <c r="L3" s="21" t="s">
        <v>1</v>
      </c>
      <c r="M3" s="20" t="s">
        <v>49</v>
      </c>
      <c r="N3" s="20" t="s">
        <v>50</v>
      </c>
      <c r="O3" s="21" t="s">
        <v>50</v>
      </c>
    </row>
    <row r="4" spans="2:15" ht="16.5" thickBot="1" x14ac:dyDescent="0.35">
      <c r="B4" s="22" t="s">
        <v>11</v>
      </c>
      <c r="C4" s="23" t="s">
        <v>0</v>
      </c>
      <c r="D4" s="23" t="s">
        <v>2</v>
      </c>
      <c r="E4" s="23" t="s">
        <v>3</v>
      </c>
      <c r="F4" s="23" t="s">
        <v>3</v>
      </c>
      <c r="G4" s="23" t="s">
        <v>3</v>
      </c>
      <c r="H4" s="24" t="s">
        <v>6</v>
      </c>
      <c r="J4" s="43"/>
      <c r="K4" s="23" t="s">
        <v>2</v>
      </c>
      <c r="L4" s="24" t="s">
        <v>3</v>
      </c>
      <c r="M4" s="22" t="s">
        <v>3</v>
      </c>
      <c r="N4" s="23" t="s">
        <v>3</v>
      </c>
      <c r="O4" s="24" t="s">
        <v>6</v>
      </c>
    </row>
    <row r="5" spans="2:15" x14ac:dyDescent="0.3">
      <c r="B5" s="9" t="s">
        <v>29</v>
      </c>
      <c r="C5" s="10">
        <v>1</v>
      </c>
      <c r="D5" s="11">
        <v>15.1</v>
      </c>
      <c r="E5" s="11">
        <v>286.2</v>
      </c>
      <c r="F5" s="11">
        <f>$K$17*D5+$L$17</f>
        <v>291.99151242141539</v>
      </c>
      <c r="G5" s="11">
        <f>F5-E5</f>
        <v>5.7915124214154048</v>
      </c>
      <c r="H5" s="12">
        <f>G5/$L$19</f>
        <v>0.84191656652416857</v>
      </c>
      <c r="J5" s="30" t="s">
        <v>5</v>
      </c>
      <c r="K5" s="25">
        <f>SUM(D:D)</f>
        <v>2490.7999999999979</v>
      </c>
      <c r="L5" s="54">
        <f>SUM(E:E)</f>
        <v>48457.300000000017</v>
      </c>
      <c r="M5" s="25">
        <f>SUM(F:F)</f>
        <v>48457.300000000061</v>
      </c>
      <c r="N5" s="134">
        <f>SUM(G:G)</f>
        <v>4.7833736971369945E-11</v>
      </c>
      <c r="O5" s="5">
        <f>SUM(H:H)</f>
        <v>6.9610983643997315E-12</v>
      </c>
    </row>
    <row r="6" spans="2:15" x14ac:dyDescent="0.3">
      <c r="B6" s="9" t="s">
        <v>29</v>
      </c>
      <c r="C6" s="10">
        <v>2</v>
      </c>
      <c r="D6" s="11">
        <v>14.6</v>
      </c>
      <c r="E6" s="11">
        <v>282.3</v>
      </c>
      <c r="F6" s="11">
        <f t="shared" ref="F6:F69" si="0">$K$17*D6+$L$17</f>
        <v>285.49940278230952</v>
      </c>
      <c r="G6" s="11">
        <f t="shared" ref="G6:G69" si="1">F6-E6</f>
        <v>3.1994027823095053</v>
      </c>
      <c r="H6" s="12">
        <f t="shared" ref="H6:H69" si="2">G6/$L$19</f>
        <v>0.46509961637129432</v>
      </c>
      <c r="J6" s="30" t="s">
        <v>13</v>
      </c>
      <c r="K6" s="26">
        <f>AVERAGE(D:D)</f>
        <v>14.826190476190463</v>
      </c>
      <c r="L6" s="32">
        <f>AVERAGE(E:E)</f>
        <v>288.43630952380965</v>
      </c>
      <c r="N6" s="131"/>
    </row>
    <row r="7" spans="2:15" x14ac:dyDescent="0.3">
      <c r="B7" s="9" t="s">
        <v>29</v>
      </c>
      <c r="C7" s="10">
        <v>3</v>
      </c>
      <c r="D7" s="11">
        <v>14.9</v>
      </c>
      <c r="E7" s="11">
        <v>288.60000000000002</v>
      </c>
      <c r="F7" s="11">
        <f t="shared" si="0"/>
        <v>289.39466856577303</v>
      </c>
      <c r="G7" s="11">
        <f t="shared" si="1"/>
        <v>0.79466856577300859</v>
      </c>
      <c r="H7" s="12">
        <f t="shared" si="2"/>
        <v>0.11552157394092008</v>
      </c>
      <c r="J7" s="30" t="s">
        <v>14</v>
      </c>
      <c r="K7" s="26">
        <f>_xlfn.STDEV.S(D:D)</f>
        <v>1.4422303957411844</v>
      </c>
      <c r="L7" s="32">
        <f>_xlfn.STDEV.S(E:E)</f>
        <v>19.942634573294985</v>
      </c>
    </row>
    <row r="8" spans="2:15" x14ac:dyDescent="0.3">
      <c r="B8" s="9" t="s">
        <v>29</v>
      </c>
      <c r="C8" s="10">
        <v>4</v>
      </c>
      <c r="D8" s="11">
        <v>14.6</v>
      </c>
      <c r="E8" s="11">
        <v>282.7</v>
      </c>
      <c r="F8" s="11">
        <f t="shared" si="0"/>
        <v>285.49940278230952</v>
      </c>
      <c r="G8" s="11">
        <f t="shared" si="1"/>
        <v>2.799402782309528</v>
      </c>
      <c r="H8" s="12">
        <f t="shared" si="2"/>
        <v>0.40695131207613666</v>
      </c>
      <c r="J8" s="30" t="s">
        <v>4</v>
      </c>
      <c r="K8" s="27">
        <f>K7/K6</f>
        <v>9.727585775032889E-2</v>
      </c>
      <c r="L8" s="33">
        <f>L7/L6</f>
        <v>6.9140513572022291E-2</v>
      </c>
    </row>
    <row r="9" spans="2:15" x14ac:dyDescent="0.3">
      <c r="B9" s="9" t="s">
        <v>29</v>
      </c>
      <c r="C9" s="10">
        <v>5</v>
      </c>
      <c r="D9" s="11">
        <v>13.8</v>
      </c>
      <c r="E9" s="11">
        <v>262</v>
      </c>
      <c r="F9" s="11">
        <f t="shared" si="0"/>
        <v>275.11202735974018</v>
      </c>
      <c r="G9" s="11">
        <f t="shared" si="1"/>
        <v>13.112027359740182</v>
      </c>
      <c r="H9" s="12">
        <f t="shared" si="2"/>
        <v>1.90610539210162</v>
      </c>
      <c r="J9" s="30" t="s">
        <v>15</v>
      </c>
      <c r="K9" s="28">
        <f>COUNT(D:D)</f>
        <v>168</v>
      </c>
      <c r="L9" s="34">
        <f>COUNT(E:E)</f>
        <v>168</v>
      </c>
    </row>
    <row r="10" spans="2:15" x14ac:dyDescent="0.3">
      <c r="B10" s="9" t="s">
        <v>29</v>
      </c>
      <c r="C10" s="10">
        <v>6</v>
      </c>
      <c r="D10" s="11">
        <v>14.1</v>
      </c>
      <c r="E10" s="11">
        <v>270.2</v>
      </c>
      <c r="F10" s="11">
        <f t="shared" si="0"/>
        <v>279.0072931432037</v>
      </c>
      <c r="G10" s="11">
        <f t="shared" si="1"/>
        <v>8.807293143203708</v>
      </c>
      <c r="H10" s="12">
        <f t="shared" si="2"/>
        <v>1.2803229042692346</v>
      </c>
      <c r="J10" s="30" t="s">
        <v>36</v>
      </c>
      <c r="K10" s="35">
        <f>K7/SQRT(K9)</f>
        <v>0.11127049074000914</v>
      </c>
      <c r="L10" s="36">
        <f>L7/SQRT(L9)</f>
        <v>1.5386076608646246</v>
      </c>
    </row>
    <row r="11" spans="2:15" x14ac:dyDescent="0.3">
      <c r="B11" s="9" t="s">
        <v>29</v>
      </c>
      <c r="C11" s="10">
        <v>7</v>
      </c>
      <c r="D11" s="11">
        <v>14.9</v>
      </c>
      <c r="E11" s="11">
        <v>294.7</v>
      </c>
      <c r="F11" s="11">
        <f t="shared" si="0"/>
        <v>289.39466856577303</v>
      </c>
      <c r="G11" s="11">
        <f t="shared" si="1"/>
        <v>-5.3053314342269573</v>
      </c>
      <c r="H11" s="12">
        <f t="shared" si="2"/>
        <v>-0.77124006656027955</v>
      </c>
      <c r="J11" s="30" t="s">
        <v>37</v>
      </c>
      <c r="K11" s="35">
        <f>_xlfn.T.INV.2T(1-90%,K9-1)</f>
        <v>1.6540291281334114</v>
      </c>
      <c r="L11" s="36">
        <f>_xlfn.T.INV.2T(1-90%,L9-1)</f>
        <v>1.6540291281334114</v>
      </c>
    </row>
    <row r="12" spans="2:15" x14ac:dyDescent="0.3">
      <c r="B12" s="9" t="s">
        <v>29</v>
      </c>
      <c r="C12" s="10">
        <v>8</v>
      </c>
      <c r="D12" s="11">
        <v>14.3</v>
      </c>
      <c r="E12" s="11">
        <v>278.5</v>
      </c>
      <c r="F12" s="11">
        <f t="shared" si="0"/>
        <v>281.604136998846</v>
      </c>
      <c r="G12" s="11">
        <f t="shared" si="1"/>
        <v>3.1041369988460019</v>
      </c>
      <c r="H12" s="12">
        <f t="shared" si="2"/>
        <v>0.45125075695691252</v>
      </c>
      <c r="J12" s="240" t="s">
        <v>16</v>
      </c>
      <c r="K12" s="35">
        <f>K10*K11</f>
        <v>0.18404463278567415</v>
      </c>
      <c r="L12" s="36">
        <f>L10*L11</f>
        <v>2.5449018878393028</v>
      </c>
      <c r="O12" s="5" t="s">
        <v>110</v>
      </c>
    </row>
    <row r="13" spans="2:15" ht="16.5" thickBot="1" x14ac:dyDescent="0.35">
      <c r="B13" s="9" t="s">
        <v>29</v>
      </c>
      <c r="C13" s="10">
        <v>9</v>
      </c>
      <c r="D13" s="11">
        <v>15.1</v>
      </c>
      <c r="E13" s="11">
        <v>302.2</v>
      </c>
      <c r="F13" s="11">
        <f t="shared" si="0"/>
        <v>291.99151242141539</v>
      </c>
      <c r="G13" s="11">
        <f t="shared" si="1"/>
        <v>-10.208487578584595</v>
      </c>
      <c r="H13" s="12">
        <f t="shared" si="2"/>
        <v>-1.4840156052822697</v>
      </c>
      <c r="J13" s="241"/>
      <c r="K13" s="37">
        <f>K12/K6</f>
        <v>1.2413480933030867E-2</v>
      </c>
      <c r="L13" s="38">
        <f>L12/L6</f>
        <v>8.8230982154804891E-3</v>
      </c>
    </row>
    <row r="14" spans="2:15" x14ac:dyDescent="0.3">
      <c r="B14" s="9" t="s">
        <v>29</v>
      </c>
      <c r="C14" s="10">
        <v>10</v>
      </c>
      <c r="D14" s="11">
        <v>14.6</v>
      </c>
      <c r="E14" s="11">
        <v>290.5</v>
      </c>
      <c r="F14" s="11">
        <f t="shared" si="0"/>
        <v>285.49940278230952</v>
      </c>
      <c r="G14" s="11">
        <f t="shared" si="1"/>
        <v>-5.0005972176904834</v>
      </c>
      <c r="H14" s="12">
        <f t="shared" si="2"/>
        <v>-0.72694062167950368</v>
      </c>
    </row>
    <row r="15" spans="2:15" ht="17.25" thickBot="1" x14ac:dyDescent="0.35">
      <c r="B15" s="9" t="s">
        <v>29</v>
      </c>
      <c r="C15" s="10">
        <v>11</v>
      </c>
      <c r="D15" s="11">
        <v>14.6</v>
      </c>
      <c r="E15" s="11">
        <v>293.8</v>
      </c>
      <c r="F15" s="11">
        <f t="shared" si="0"/>
        <v>285.49940278230952</v>
      </c>
      <c r="G15" s="11">
        <f t="shared" si="1"/>
        <v>-8.3005972176904947</v>
      </c>
      <c r="H15" s="12">
        <f t="shared" si="2"/>
        <v>-1.2066641321145832</v>
      </c>
      <c r="J15" s="53" t="s">
        <v>45</v>
      </c>
    </row>
    <row r="16" spans="2:15" x14ac:dyDescent="0.3">
      <c r="B16" s="9" t="s">
        <v>29</v>
      </c>
      <c r="C16" s="10">
        <v>12</v>
      </c>
      <c r="D16" s="11">
        <v>15.4</v>
      </c>
      <c r="E16" s="11">
        <v>292.60000000000002</v>
      </c>
      <c r="F16" s="11">
        <f t="shared" si="0"/>
        <v>295.88677820487896</v>
      </c>
      <c r="G16" s="11">
        <f t="shared" si="1"/>
        <v>3.2867782048789422</v>
      </c>
      <c r="H16" s="12">
        <f t="shared" si="2"/>
        <v>0.47780144802000901</v>
      </c>
      <c r="J16" s="63" t="s">
        <v>58</v>
      </c>
      <c r="K16" s="64">
        <f>K17/K18</f>
        <v>35.179185842161409</v>
      </c>
      <c r="L16" s="65">
        <f>L17/L18</f>
        <v>17.448613154437673</v>
      </c>
    </row>
    <row r="17" spans="2:26" x14ac:dyDescent="0.3">
      <c r="B17" s="9" t="s">
        <v>29</v>
      </c>
      <c r="C17" s="10">
        <v>13</v>
      </c>
      <c r="D17" s="11">
        <v>13.8</v>
      </c>
      <c r="E17" s="11">
        <v>283.89999999999998</v>
      </c>
      <c r="F17" s="11">
        <f t="shared" si="0"/>
        <v>275.11202735974018</v>
      </c>
      <c r="G17" s="11">
        <f t="shared" si="1"/>
        <v>-8.7879726402597953</v>
      </c>
      <c r="H17" s="12">
        <f t="shared" si="2"/>
        <v>-1.277514268058439</v>
      </c>
      <c r="J17" s="61" t="s">
        <v>111</v>
      </c>
      <c r="K17" s="13">
        <f t="array" ref="K17:L21">LINEST(E5:E172,D5:D172,1,1)</f>
        <v>12.98421927821173</v>
      </c>
      <c r="L17" s="44">
        <v>95.929801320418278</v>
      </c>
    </row>
    <row r="18" spans="2:26" x14ac:dyDescent="0.3">
      <c r="B18" s="9" t="s">
        <v>29</v>
      </c>
      <c r="C18" s="10">
        <v>14</v>
      </c>
      <c r="D18" s="11">
        <v>13.5</v>
      </c>
      <c r="E18" s="11">
        <v>281.5</v>
      </c>
      <c r="F18" s="11">
        <f t="shared" si="0"/>
        <v>271.21676157627667</v>
      </c>
      <c r="G18" s="11">
        <f t="shared" si="1"/>
        <v>-10.283238423723333</v>
      </c>
      <c r="H18" s="12">
        <f t="shared" si="2"/>
        <v>-1.4948821925058891</v>
      </c>
      <c r="J18" s="61"/>
      <c r="K18" s="13">
        <v>0.3690881118303328</v>
      </c>
      <c r="L18" s="44">
        <v>5.497846761306679</v>
      </c>
    </row>
    <row r="19" spans="2:26" x14ac:dyDescent="0.3">
      <c r="B19" s="9" t="s">
        <v>29</v>
      </c>
      <c r="C19" s="10">
        <v>15</v>
      </c>
      <c r="D19" s="11">
        <v>12.7</v>
      </c>
      <c r="E19" s="11">
        <v>264.39999999999998</v>
      </c>
      <c r="F19" s="11">
        <f t="shared" si="0"/>
        <v>260.82938615370722</v>
      </c>
      <c r="G19" s="11">
        <f t="shared" si="1"/>
        <v>-3.5706138462927584</v>
      </c>
      <c r="H19" s="12">
        <f t="shared" si="2"/>
        <v>-0.51906285113686601</v>
      </c>
      <c r="J19" s="61"/>
      <c r="K19" s="13">
        <v>0.88173059065631387</v>
      </c>
      <c r="L19" s="44">
        <v>6.8789624194301329</v>
      </c>
    </row>
    <row r="20" spans="2:26" x14ac:dyDescent="0.3">
      <c r="B20" s="9" t="s">
        <v>29</v>
      </c>
      <c r="C20" s="10">
        <v>16</v>
      </c>
      <c r="D20" s="11">
        <v>13</v>
      </c>
      <c r="E20" s="11">
        <v>275.60000000000002</v>
      </c>
      <c r="F20" s="11">
        <f t="shared" si="0"/>
        <v>264.72465193717073</v>
      </c>
      <c r="G20" s="11">
        <f t="shared" si="1"/>
        <v>-10.875348062829289</v>
      </c>
      <c r="H20" s="12">
        <f t="shared" si="2"/>
        <v>-1.5809576211829668</v>
      </c>
      <c r="J20" s="61"/>
      <c r="K20" s="13">
        <v>1237.5751165173297</v>
      </c>
      <c r="L20" s="44">
        <v>166</v>
      </c>
    </row>
    <row r="21" spans="2:26" x14ac:dyDescent="0.3">
      <c r="B21" s="9" t="s">
        <v>29</v>
      </c>
      <c r="C21" s="10">
        <v>17</v>
      </c>
      <c r="D21" s="11">
        <v>12.2</v>
      </c>
      <c r="E21" s="11">
        <v>241</v>
      </c>
      <c r="F21" s="11">
        <f t="shared" si="0"/>
        <v>254.33727651460137</v>
      </c>
      <c r="G21" s="11">
        <f t="shared" si="1"/>
        <v>13.337276514601371</v>
      </c>
      <c r="H21" s="12">
        <f t="shared" si="2"/>
        <v>1.9388500330993605</v>
      </c>
      <c r="J21" s="62"/>
      <c r="K21" s="14">
        <v>58562.207933228019</v>
      </c>
      <c r="L21" s="45">
        <v>7855.1405786767236</v>
      </c>
    </row>
    <row r="22" spans="2:26" ht="16.5" thickBot="1" x14ac:dyDescent="0.35">
      <c r="B22" s="9" t="s">
        <v>29</v>
      </c>
      <c r="C22" s="10">
        <v>18</v>
      </c>
      <c r="D22" s="11">
        <v>12.4</v>
      </c>
      <c r="E22" s="11">
        <v>263.89999999999998</v>
      </c>
      <c r="F22" s="11">
        <f t="shared" si="0"/>
        <v>256.9341203702437</v>
      </c>
      <c r="G22" s="11">
        <f t="shared" si="1"/>
        <v>-6.9658796297562731</v>
      </c>
      <c r="H22" s="12">
        <f t="shared" si="2"/>
        <v>-1.0126352209863272</v>
      </c>
      <c r="J22" s="39" t="s">
        <v>41</v>
      </c>
      <c r="K22" s="46">
        <f>L19/L6</f>
        <v>2.3849155575408901E-2</v>
      </c>
      <c r="L22" s="47"/>
    </row>
    <row r="23" spans="2:26" x14ac:dyDescent="0.3">
      <c r="B23" s="9" t="s">
        <v>29</v>
      </c>
      <c r="C23" s="10">
        <v>19</v>
      </c>
      <c r="D23" s="11">
        <v>11.9</v>
      </c>
      <c r="E23" s="11">
        <v>240.3</v>
      </c>
      <c r="F23" s="11">
        <f t="shared" si="0"/>
        <v>250.44201073113788</v>
      </c>
      <c r="G23" s="11">
        <f t="shared" si="1"/>
        <v>10.142010731137873</v>
      </c>
      <c r="H23" s="12">
        <f t="shared" si="2"/>
        <v>1.4743518153974822</v>
      </c>
    </row>
    <row r="24" spans="2:26" ht="17.25" thickBot="1" x14ac:dyDescent="0.35">
      <c r="B24" s="9" t="s">
        <v>29</v>
      </c>
      <c r="C24" s="10">
        <v>20</v>
      </c>
      <c r="D24" s="11">
        <v>13.2</v>
      </c>
      <c r="E24" s="11">
        <v>253.8</v>
      </c>
      <c r="F24" s="11">
        <f t="shared" si="0"/>
        <v>267.32149579281315</v>
      </c>
      <c r="G24" s="11">
        <f t="shared" si="1"/>
        <v>13.521495792813141</v>
      </c>
      <c r="H24" s="12">
        <f t="shared" si="2"/>
        <v>1.9656301297155929</v>
      </c>
      <c r="J24" s="53" t="s">
        <v>46</v>
      </c>
    </row>
    <row r="25" spans="2:26" ht="16.5" thickBot="1" x14ac:dyDescent="0.35">
      <c r="B25" s="9" t="s">
        <v>29</v>
      </c>
      <c r="C25" s="10">
        <v>21</v>
      </c>
      <c r="D25" s="11">
        <v>13</v>
      </c>
      <c r="E25" s="11">
        <v>258.5</v>
      </c>
      <c r="F25" s="11">
        <f t="shared" si="0"/>
        <v>264.72465193717073</v>
      </c>
      <c r="G25" s="11">
        <f t="shared" si="1"/>
        <v>6.2246519371707336</v>
      </c>
      <c r="H25" s="12">
        <f t="shared" si="2"/>
        <v>0.90488238743516736</v>
      </c>
      <c r="J25" s="41" t="s">
        <v>52</v>
      </c>
      <c r="K25" s="7" t="s">
        <v>43</v>
      </c>
      <c r="L25" s="242" t="s">
        <v>44</v>
      </c>
      <c r="M25" s="242"/>
      <c r="N25" s="8" t="s">
        <v>47</v>
      </c>
      <c r="X25" s="5"/>
      <c r="Z25" s="6"/>
    </row>
    <row r="26" spans="2:26" x14ac:dyDescent="0.3">
      <c r="B26" s="9" t="s">
        <v>29</v>
      </c>
      <c r="C26" s="10">
        <v>22</v>
      </c>
      <c r="D26" s="11">
        <v>12.7</v>
      </c>
      <c r="E26" s="11">
        <v>260.2</v>
      </c>
      <c r="F26" s="11">
        <f t="shared" si="0"/>
        <v>260.82938615370722</v>
      </c>
      <c r="G26" s="11">
        <f t="shared" si="1"/>
        <v>0.62938615370723028</v>
      </c>
      <c r="H26" s="12">
        <f t="shared" si="2"/>
        <v>9.1494343962322436E-2</v>
      </c>
      <c r="J26" s="55" t="s">
        <v>38</v>
      </c>
      <c r="K26" s="56">
        <f>K16</f>
        <v>35.179185842161409</v>
      </c>
      <c r="L26" s="59" t="s">
        <v>53</v>
      </c>
      <c r="M26" s="57">
        <v>2</v>
      </c>
      <c r="N26" s="29" t="str">
        <f>IF(K26&gt;M26,"Ok","No ok")</f>
        <v>Ok</v>
      </c>
      <c r="X26" s="5"/>
      <c r="Z26" s="6"/>
    </row>
    <row r="27" spans="2:26" x14ac:dyDescent="0.3">
      <c r="B27" s="9" t="s">
        <v>29</v>
      </c>
      <c r="C27" s="10">
        <v>23</v>
      </c>
      <c r="D27" s="11">
        <v>15.9</v>
      </c>
      <c r="E27" s="11">
        <v>298</v>
      </c>
      <c r="F27" s="11">
        <f t="shared" si="0"/>
        <v>302.37888784398478</v>
      </c>
      <c r="G27" s="11">
        <f t="shared" si="1"/>
        <v>4.3788878439847849</v>
      </c>
      <c r="H27" s="12">
        <f t="shared" si="2"/>
        <v>0.63656225706602143</v>
      </c>
      <c r="J27" s="48" t="s">
        <v>39</v>
      </c>
      <c r="K27" s="49">
        <f>L16</f>
        <v>17.448613154437673</v>
      </c>
      <c r="L27" s="10" t="s">
        <v>53</v>
      </c>
      <c r="M27" s="49">
        <v>2</v>
      </c>
      <c r="N27" s="31" t="str">
        <f>IF(K27&gt;M27,"Ok","No ok")</f>
        <v>Ok</v>
      </c>
      <c r="X27" s="5"/>
      <c r="Z27" s="6"/>
    </row>
    <row r="28" spans="2:26" x14ac:dyDescent="0.3">
      <c r="B28" s="9" t="s">
        <v>29</v>
      </c>
      <c r="C28" s="10">
        <v>24</v>
      </c>
      <c r="D28" s="11">
        <v>16.2</v>
      </c>
      <c r="E28" s="11">
        <v>299.8</v>
      </c>
      <c r="F28" s="11">
        <f t="shared" si="0"/>
        <v>306.2741536274483</v>
      </c>
      <c r="G28" s="11">
        <f t="shared" si="1"/>
        <v>6.4741536274482883</v>
      </c>
      <c r="H28" s="12">
        <f t="shared" si="2"/>
        <v>0.94115263795620796</v>
      </c>
      <c r="J28" s="30" t="s">
        <v>40</v>
      </c>
      <c r="K28" s="49">
        <f>K19</f>
        <v>0.88173059065631387</v>
      </c>
      <c r="L28" s="10" t="s">
        <v>53</v>
      </c>
      <c r="M28" s="49">
        <v>0.75</v>
      </c>
      <c r="N28" s="31" t="str">
        <f>IF(K28&gt;M28,"Ok","No ok")</f>
        <v>Ok</v>
      </c>
      <c r="X28" s="5"/>
      <c r="Z28" s="6"/>
    </row>
    <row r="29" spans="2:26" x14ac:dyDescent="0.3">
      <c r="B29" s="9" t="s">
        <v>30</v>
      </c>
      <c r="C29" s="10">
        <v>1</v>
      </c>
      <c r="D29" s="11">
        <v>16.5</v>
      </c>
      <c r="E29" s="11">
        <v>318.7</v>
      </c>
      <c r="F29" s="11">
        <f t="shared" si="0"/>
        <v>310.16941941091181</v>
      </c>
      <c r="G29" s="11">
        <f t="shared" si="1"/>
        <v>-8.5305805890881743</v>
      </c>
      <c r="H29" s="12">
        <f t="shared" si="2"/>
        <v>-1.2400969897717313</v>
      </c>
      <c r="J29" s="30" t="s">
        <v>41</v>
      </c>
      <c r="K29" s="50">
        <f>K22</f>
        <v>2.3849155575408901E-2</v>
      </c>
      <c r="L29" s="60" t="s">
        <v>54</v>
      </c>
      <c r="M29" s="51">
        <v>0.2</v>
      </c>
      <c r="N29" s="31" t="str">
        <f>IF(K29&lt;M29,"Ok","No ok")</f>
        <v>Ok</v>
      </c>
      <c r="X29" s="5"/>
      <c r="Z29" s="6"/>
    </row>
    <row r="30" spans="2:26" x14ac:dyDescent="0.3">
      <c r="B30" s="9" t="s">
        <v>30</v>
      </c>
      <c r="C30" s="10">
        <v>2</v>
      </c>
      <c r="D30" s="11">
        <v>16.2</v>
      </c>
      <c r="E30" s="11">
        <v>310.60000000000002</v>
      </c>
      <c r="F30" s="11">
        <f t="shared" si="0"/>
        <v>306.2741536274483</v>
      </c>
      <c r="G30" s="11">
        <f t="shared" si="1"/>
        <v>-4.3258463725517231</v>
      </c>
      <c r="H30" s="12">
        <f t="shared" si="2"/>
        <v>-0.62885157801313951</v>
      </c>
      <c r="J30" s="30" t="s">
        <v>42</v>
      </c>
      <c r="K30" s="49">
        <f>L19</f>
        <v>6.8789624194301329</v>
      </c>
      <c r="L30" s="10" t="s">
        <v>54</v>
      </c>
      <c r="M30" s="49">
        <f>IngMyV!C16/2</f>
        <v>28.843630952380966</v>
      </c>
      <c r="N30" s="31" t="str">
        <f>IF(K30&lt;M30,"Ok","No ok")</f>
        <v>Ok</v>
      </c>
      <c r="X30" s="5"/>
      <c r="Z30" s="6"/>
    </row>
    <row r="31" spans="2:26" ht="16.5" thickBot="1" x14ac:dyDescent="0.35">
      <c r="B31" s="9" t="s">
        <v>30</v>
      </c>
      <c r="C31" s="10">
        <v>3</v>
      </c>
      <c r="D31" s="11">
        <v>17.8</v>
      </c>
      <c r="E31" s="11">
        <v>334.5</v>
      </c>
      <c r="F31" s="11">
        <f t="shared" si="0"/>
        <v>327.04890447258708</v>
      </c>
      <c r="G31" s="11">
        <f t="shared" si="1"/>
        <v>-7.4510955274129174</v>
      </c>
      <c r="H31" s="12">
        <f t="shared" si="2"/>
        <v>-1.0831714251507978</v>
      </c>
      <c r="J31" s="39" t="s">
        <v>51</v>
      </c>
      <c r="K31" s="135">
        <f>N5/L5</f>
        <v>9.8713170092782567E-16</v>
      </c>
      <c r="L31" s="16" t="s">
        <v>54</v>
      </c>
      <c r="M31" s="58">
        <v>5.0000000000000002E-5</v>
      </c>
      <c r="N31" s="40" t="str">
        <f>IF(K31&lt;M31,"Ok","No ok")</f>
        <v>Ok</v>
      </c>
      <c r="X31" s="5"/>
      <c r="Z31" s="6"/>
    </row>
    <row r="32" spans="2:26" x14ac:dyDescent="0.3">
      <c r="B32" s="9" t="s">
        <v>30</v>
      </c>
      <c r="C32" s="10">
        <v>4</v>
      </c>
      <c r="D32" s="11">
        <v>17.3</v>
      </c>
      <c r="E32" s="11">
        <v>313.5</v>
      </c>
      <c r="F32" s="11">
        <f t="shared" si="0"/>
        <v>320.55679483348126</v>
      </c>
      <c r="G32" s="11">
        <f t="shared" si="1"/>
        <v>7.0567948334812627</v>
      </c>
      <c r="H32" s="12">
        <f t="shared" si="2"/>
        <v>1.0258516333144705</v>
      </c>
    </row>
    <row r="33" spans="2:8" x14ac:dyDescent="0.3">
      <c r="B33" s="9" t="s">
        <v>30</v>
      </c>
      <c r="C33" s="10">
        <v>5</v>
      </c>
      <c r="D33" s="11">
        <v>17</v>
      </c>
      <c r="E33" s="11">
        <v>320.2</v>
      </c>
      <c r="F33" s="11">
        <f t="shared" si="0"/>
        <v>316.66152905001769</v>
      </c>
      <c r="G33" s="11">
        <f t="shared" si="1"/>
        <v>-3.5384709499822975</v>
      </c>
      <c r="H33" s="12">
        <f t="shared" si="2"/>
        <v>-0.51439021384789474</v>
      </c>
    </row>
    <row r="34" spans="2:8" x14ac:dyDescent="0.3">
      <c r="B34" s="9" t="s">
        <v>30</v>
      </c>
      <c r="C34" s="10">
        <v>6</v>
      </c>
      <c r="D34" s="11">
        <v>17.600000000000001</v>
      </c>
      <c r="E34" s="11">
        <v>327.7</v>
      </c>
      <c r="F34" s="11">
        <f t="shared" si="0"/>
        <v>324.45206061694478</v>
      </c>
      <c r="G34" s="11">
        <f t="shared" si="1"/>
        <v>-3.2479393830552112</v>
      </c>
      <c r="H34" s="12">
        <f t="shared" si="2"/>
        <v>-0.47215541894532942</v>
      </c>
    </row>
    <row r="35" spans="2:8" x14ac:dyDescent="0.3">
      <c r="B35" s="9" t="s">
        <v>30</v>
      </c>
      <c r="C35" s="10">
        <v>7</v>
      </c>
      <c r="D35" s="11">
        <v>18.100000000000001</v>
      </c>
      <c r="E35" s="11">
        <v>323.3</v>
      </c>
      <c r="F35" s="11">
        <f t="shared" si="0"/>
        <v>330.9441702560506</v>
      </c>
      <c r="G35" s="11">
        <f t="shared" si="1"/>
        <v>7.644170256050586</v>
      </c>
      <c r="H35" s="12">
        <f t="shared" si="2"/>
        <v>1.1112388453321198</v>
      </c>
    </row>
    <row r="36" spans="2:8" x14ac:dyDescent="0.3">
      <c r="B36" s="9" t="s">
        <v>30</v>
      </c>
      <c r="C36" s="10">
        <v>8</v>
      </c>
      <c r="D36" s="11">
        <v>15.9</v>
      </c>
      <c r="E36" s="11">
        <v>309.7</v>
      </c>
      <c r="F36" s="11">
        <f t="shared" si="0"/>
        <v>302.37888784398478</v>
      </c>
      <c r="G36" s="11">
        <f t="shared" si="1"/>
        <v>-7.3211121560152037</v>
      </c>
      <c r="H36" s="12">
        <f t="shared" si="2"/>
        <v>-1.064275643567435</v>
      </c>
    </row>
    <row r="37" spans="2:8" x14ac:dyDescent="0.3">
      <c r="B37" s="9" t="s">
        <v>30</v>
      </c>
      <c r="C37" s="10">
        <v>9</v>
      </c>
      <c r="D37" s="11">
        <v>16.8</v>
      </c>
      <c r="E37" s="11">
        <v>304</v>
      </c>
      <c r="F37" s="11">
        <f t="shared" si="0"/>
        <v>314.06468519437533</v>
      </c>
      <c r="G37" s="11">
        <f t="shared" si="1"/>
        <v>10.064685194375329</v>
      </c>
      <c r="H37" s="12">
        <f t="shared" si="2"/>
        <v>1.4631109432938445</v>
      </c>
    </row>
    <row r="38" spans="2:8" x14ac:dyDescent="0.3">
      <c r="B38" s="9" t="s">
        <v>30</v>
      </c>
      <c r="C38" s="10">
        <v>10</v>
      </c>
      <c r="D38" s="11">
        <v>16.5</v>
      </c>
      <c r="E38" s="11">
        <v>316.2</v>
      </c>
      <c r="F38" s="11">
        <f t="shared" si="0"/>
        <v>310.16941941091181</v>
      </c>
      <c r="G38" s="11">
        <f t="shared" si="1"/>
        <v>-6.0305805890881743</v>
      </c>
      <c r="H38" s="12">
        <f t="shared" si="2"/>
        <v>-0.87667008792697543</v>
      </c>
    </row>
    <row r="39" spans="2:8" x14ac:dyDescent="0.3">
      <c r="B39" s="9" t="s">
        <v>30</v>
      </c>
      <c r="C39" s="10">
        <v>11</v>
      </c>
      <c r="D39" s="11">
        <v>14.6</v>
      </c>
      <c r="E39" s="11">
        <v>284</v>
      </c>
      <c r="F39" s="11">
        <f t="shared" si="0"/>
        <v>285.49940278230952</v>
      </c>
      <c r="G39" s="11">
        <f t="shared" si="1"/>
        <v>1.4994027823095166</v>
      </c>
      <c r="H39" s="12">
        <f t="shared" si="2"/>
        <v>0.21796932311686187</v>
      </c>
    </row>
    <row r="40" spans="2:8" x14ac:dyDescent="0.3">
      <c r="B40" s="9" t="s">
        <v>30</v>
      </c>
      <c r="C40" s="10">
        <v>12</v>
      </c>
      <c r="D40" s="11">
        <v>15.1</v>
      </c>
      <c r="E40" s="11">
        <v>285.5</v>
      </c>
      <c r="F40" s="11">
        <f t="shared" si="0"/>
        <v>291.99151242141539</v>
      </c>
      <c r="G40" s="11">
        <f t="shared" si="1"/>
        <v>6.4915124214153934</v>
      </c>
      <c r="H40" s="12">
        <f t="shared" si="2"/>
        <v>0.9436760990406986</v>
      </c>
    </row>
    <row r="41" spans="2:8" x14ac:dyDescent="0.3">
      <c r="B41" s="9" t="s">
        <v>30</v>
      </c>
      <c r="C41" s="10">
        <v>13</v>
      </c>
      <c r="D41" s="11">
        <v>14.3</v>
      </c>
      <c r="E41" s="11">
        <v>289.10000000000002</v>
      </c>
      <c r="F41" s="11">
        <f t="shared" si="0"/>
        <v>281.604136998846</v>
      </c>
      <c r="G41" s="11">
        <f t="shared" si="1"/>
        <v>-7.4958630011540208</v>
      </c>
      <c r="H41" s="12">
        <f t="shared" si="2"/>
        <v>-1.089679306864856</v>
      </c>
    </row>
    <row r="42" spans="2:8" x14ac:dyDescent="0.3">
      <c r="B42" s="9" t="s">
        <v>30</v>
      </c>
      <c r="C42" s="10">
        <v>14</v>
      </c>
      <c r="D42" s="11">
        <v>14.9</v>
      </c>
      <c r="E42" s="11">
        <v>286.5</v>
      </c>
      <c r="F42" s="11">
        <f t="shared" si="0"/>
        <v>289.39466856577303</v>
      </c>
      <c r="G42" s="11">
        <f t="shared" si="1"/>
        <v>2.8946685657730313</v>
      </c>
      <c r="H42" s="12">
        <f t="shared" si="2"/>
        <v>0.4208001714905184</v>
      </c>
    </row>
    <row r="43" spans="2:8" x14ac:dyDescent="0.3">
      <c r="B43" s="9" t="s">
        <v>30</v>
      </c>
      <c r="C43" s="10">
        <v>15</v>
      </c>
      <c r="D43" s="11">
        <v>14.1</v>
      </c>
      <c r="E43" s="11">
        <v>285.10000000000002</v>
      </c>
      <c r="F43" s="11">
        <f t="shared" si="0"/>
        <v>279.0072931432037</v>
      </c>
      <c r="G43" s="11">
        <f t="shared" si="1"/>
        <v>-6.0927068567963261</v>
      </c>
      <c r="H43" s="12">
        <f t="shared" si="2"/>
        <v>-0.88570143072551599</v>
      </c>
    </row>
    <row r="44" spans="2:8" x14ac:dyDescent="0.3">
      <c r="B44" s="9" t="s">
        <v>30</v>
      </c>
      <c r="C44" s="10">
        <v>16</v>
      </c>
      <c r="D44" s="11">
        <v>14.6</v>
      </c>
      <c r="E44" s="11">
        <v>286.89999999999998</v>
      </c>
      <c r="F44" s="11">
        <f t="shared" si="0"/>
        <v>285.49940278230952</v>
      </c>
      <c r="G44" s="11">
        <f t="shared" si="1"/>
        <v>-1.4005972176904606</v>
      </c>
      <c r="H44" s="12">
        <f t="shared" si="2"/>
        <v>-0.20360588302305174</v>
      </c>
    </row>
    <row r="45" spans="2:8" x14ac:dyDescent="0.3">
      <c r="B45" s="9" t="s">
        <v>30</v>
      </c>
      <c r="C45" s="10">
        <v>17</v>
      </c>
      <c r="D45" s="11">
        <v>15.7</v>
      </c>
      <c r="E45" s="11">
        <v>305.5</v>
      </c>
      <c r="F45" s="11">
        <f t="shared" si="0"/>
        <v>299.78204398834248</v>
      </c>
      <c r="G45" s="11">
        <f t="shared" si="1"/>
        <v>-5.7179560116575203</v>
      </c>
      <c r="H45" s="12">
        <f t="shared" si="2"/>
        <v>-0.83122361528051603</v>
      </c>
    </row>
    <row r="46" spans="2:8" x14ac:dyDescent="0.3">
      <c r="B46" s="9" t="s">
        <v>30</v>
      </c>
      <c r="C46" s="10">
        <v>18</v>
      </c>
      <c r="D46" s="11">
        <v>15.1</v>
      </c>
      <c r="E46" s="11">
        <v>297.60000000000002</v>
      </c>
      <c r="F46" s="11">
        <f t="shared" si="0"/>
        <v>291.99151242141539</v>
      </c>
      <c r="G46" s="11">
        <f t="shared" si="1"/>
        <v>-5.6084875785846293</v>
      </c>
      <c r="H46" s="12">
        <f t="shared" si="2"/>
        <v>-0.81531010588792363</v>
      </c>
    </row>
    <row r="47" spans="2:8" x14ac:dyDescent="0.3">
      <c r="B47" s="9" t="s">
        <v>30</v>
      </c>
      <c r="C47" s="10">
        <v>19</v>
      </c>
      <c r="D47" s="11">
        <v>14.6</v>
      </c>
      <c r="E47" s="11">
        <v>284</v>
      </c>
      <c r="F47" s="11">
        <f t="shared" si="0"/>
        <v>285.49940278230952</v>
      </c>
      <c r="G47" s="11">
        <f t="shared" si="1"/>
        <v>1.4994027823095166</v>
      </c>
      <c r="H47" s="12">
        <f t="shared" si="2"/>
        <v>0.21796932311686187</v>
      </c>
    </row>
    <row r="48" spans="2:8" x14ac:dyDescent="0.3">
      <c r="B48" s="9" t="s">
        <v>30</v>
      </c>
      <c r="C48" s="10">
        <v>20</v>
      </c>
      <c r="D48" s="11">
        <v>14.9</v>
      </c>
      <c r="E48" s="11">
        <v>282.7</v>
      </c>
      <c r="F48" s="11">
        <f t="shared" si="0"/>
        <v>289.39466856577303</v>
      </c>
      <c r="G48" s="11">
        <f t="shared" si="1"/>
        <v>6.6946685657730427</v>
      </c>
      <c r="H48" s="12">
        <f t="shared" si="2"/>
        <v>0.97320906229454918</v>
      </c>
    </row>
    <row r="49" spans="2:8" x14ac:dyDescent="0.3">
      <c r="B49" s="9" t="s">
        <v>30</v>
      </c>
      <c r="C49" s="10">
        <v>21</v>
      </c>
      <c r="D49" s="11">
        <v>14.6</v>
      </c>
      <c r="E49" s="11">
        <v>277.7</v>
      </c>
      <c r="F49" s="11">
        <f t="shared" si="0"/>
        <v>285.49940278230952</v>
      </c>
      <c r="G49" s="11">
        <f t="shared" si="1"/>
        <v>7.799402782309528</v>
      </c>
      <c r="H49" s="12">
        <f t="shared" si="2"/>
        <v>1.1338051157656486</v>
      </c>
    </row>
    <row r="50" spans="2:8" x14ac:dyDescent="0.3">
      <c r="B50" s="9" t="s">
        <v>30</v>
      </c>
      <c r="C50" s="10">
        <v>22</v>
      </c>
      <c r="D50" s="11">
        <v>13.8</v>
      </c>
      <c r="E50" s="11">
        <v>267.2</v>
      </c>
      <c r="F50" s="11">
        <f t="shared" si="0"/>
        <v>275.11202735974018</v>
      </c>
      <c r="G50" s="11">
        <f t="shared" si="1"/>
        <v>7.9120273597401933</v>
      </c>
      <c r="H50" s="12">
        <f t="shared" si="2"/>
        <v>1.1501774362645292</v>
      </c>
    </row>
    <row r="51" spans="2:8" x14ac:dyDescent="0.3">
      <c r="B51" s="9" t="s">
        <v>30</v>
      </c>
      <c r="C51" s="10">
        <v>23</v>
      </c>
      <c r="D51" s="11">
        <v>14.1</v>
      </c>
      <c r="E51" s="11">
        <v>270.3</v>
      </c>
      <c r="F51" s="11">
        <f t="shared" si="0"/>
        <v>279.0072931432037</v>
      </c>
      <c r="G51" s="11">
        <f t="shared" si="1"/>
        <v>8.7072931432036853</v>
      </c>
      <c r="H51" s="12">
        <f t="shared" si="2"/>
        <v>1.2657858281954411</v>
      </c>
    </row>
    <row r="52" spans="2:8" x14ac:dyDescent="0.3">
      <c r="B52" s="9" t="s">
        <v>30</v>
      </c>
      <c r="C52" s="10">
        <v>24</v>
      </c>
      <c r="D52" s="11">
        <v>14.9</v>
      </c>
      <c r="E52" s="11">
        <v>291.5</v>
      </c>
      <c r="F52" s="11">
        <f t="shared" si="0"/>
        <v>289.39466856577303</v>
      </c>
      <c r="G52" s="11">
        <f t="shared" si="1"/>
        <v>-2.1053314342269687</v>
      </c>
      <c r="H52" s="12">
        <f t="shared" si="2"/>
        <v>-0.30605363219899356</v>
      </c>
    </row>
    <row r="53" spans="2:8" x14ac:dyDescent="0.3">
      <c r="B53" s="9" t="s">
        <v>31</v>
      </c>
      <c r="C53" s="10">
        <v>1</v>
      </c>
      <c r="D53" s="11">
        <v>14.3</v>
      </c>
      <c r="E53" s="11">
        <v>277.89999999999998</v>
      </c>
      <c r="F53" s="11">
        <f t="shared" si="0"/>
        <v>281.604136998846</v>
      </c>
      <c r="G53" s="11">
        <f t="shared" si="1"/>
        <v>3.7041369988460247</v>
      </c>
      <c r="H53" s="12">
        <f t="shared" si="2"/>
        <v>0.53847321339965726</v>
      </c>
    </row>
    <row r="54" spans="2:8" x14ac:dyDescent="0.3">
      <c r="B54" s="9" t="s">
        <v>31</v>
      </c>
      <c r="C54" s="10">
        <v>2</v>
      </c>
      <c r="D54" s="11">
        <v>15.1</v>
      </c>
      <c r="E54" s="11">
        <v>296.2</v>
      </c>
      <c r="F54" s="11">
        <f t="shared" si="0"/>
        <v>291.99151242141539</v>
      </c>
      <c r="G54" s="11">
        <f t="shared" si="1"/>
        <v>-4.2084875785845952</v>
      </c>
      <c r="H54" s="12">
        <f t="shared" si="2"/>
        <v>-0.61179104085485536</v>
      </c>
    </row>
    <row r="55" spans="2:8" x14ac:dyDescent="0.3">
      <c r="B55" s="9" t="s">
        <v>31</v>
      </c>
      <c r="C55" s="10">
        <v>3</v>
      </c>
      <c r="D55" s="11">
        <v>14.6</v>
      </c>
      <c r="E55" s="11">
        <v>284.5</v>
      </c>
      <c r="F55" s="11">
        <f t="shared" si="0"/>
        <v>285.49940278230952</v>
      </c>
      <c r="G55" s="11">
        <f t="shared" si="1"/>
        <v>0.99940278230951662</v>
      </c>
      <c r="H55" s="12">
        <f t="shared" si="2"/>
        <v>0.14528394274791068</v>
      </c>
    </row>
    <row r="56" spans="2:8" x14ac:dyDescent="0.3">
      <c r="B56" s="9" t="s">
        <v>31</v>
      </c>
      <c r="C56" s="10">
        <v>4</v>
      </c>
      <c r="D56" s="11">
        <v>14.6</v>
      </c>
      <c r="E56" s="11">
        <v>277.10000000000002</v>
      </c>
      <c r="F56" s="11">
        <f t="shared" si="0"/>
        <v>285.49940278230952</v>
      </c>
      <c r="G56" s="11">
        <f t="shared" si="1"/>
        <v>8.3994027823094939</v>
      </c>
      <c r="H56" s="12">
        <f t="shared" si="2"/>
        <v>1.221027572208385</v>
      </c>
    </row>
    <row r="57" spans="2:8" x14ac:dyDescent="0.3">
      <c r="B57" s="9" t="s">
        <v>31</v>
      </c>
      <c r="C57" s="10">
        <v>5</v>
      </c>
      <c r="D57" s="11">
        <v>15.4</v>
      </c>
      <c r="E57" s="11">
        <v>298.39999999999998</v>
      </c>
      <c r="F57" s="11">
        <f t="shared" si="0"/>
        <v>295.88677820487896</v>
      </c>
      <c r="G57" s="11">
        <f t="shared" si="1"/>
        <v>-2.5132217951210123</v>
      </c>
      <c r="H57" s="12">
        <f t="shared" si="2"/>
        <v>-0.36534896425981822</v>
      </c>
    </row>
    <row r="58" spans="2:8" x14ac:dyDescent="0.3">
      <c r="B58" s="9" t="s">
        <v>31</v>
      </c>
      <c r="C58" s="10">
        <v>6</v>
      </c>
      <c r="D58" s="11">
        <v>13.8</v>
      </c>
      <c r="E58" s="11">
        <v>268.10000000000002</v>
      </c>
      <c r="F58" s="11">
        <f t="shared" si="0"/>
        <v>275.11202735974018</v>
      </c>
      <c r="G58" s="11">
        <f t="shared" si="1"/>
        <v>7.0120273597401592</v>
      </c>
      <c r="H58" s="12">
        <f t="shared" si="2"/>
        <v>1.019343751600412</v>
      </c>
    </row>
    <row r="59" spans="2:8" x14ac:dyDescent="0.3">
      <c r="B59" s="9" t="s">
        <v>31</v>
      </c>
      <c r="C59" s="10">
        <v>7</v>
      </c>
      <c r="D59" s="11">
        <v>13.5</v>
      </c>
      <c r="E59" s="11">
        <v>266.2</v>
      </c>
      <c r="F59" s="11">
        <f t="shared" si="0"/>
        <v>271.21676157627667</v>
      </c>
      <c r="G59" s="11">
        <f t="shared" si="1"/>
        <v>5.0167615762766786</v>
      </c>
      <c r="H59" s="12">
        <f t="shared" si="2"/>
        <v>0.72929044678401911</v>
      </c>
    </row>
    <row r="60" spans="2:8" x14ac:dyDescent="0.3">
      <c r="B60" s="9" t="s">
        <v>31</v>
      </c>
      <c r="C60" s="10">
        <v>8</v>
      </c>
      <c r="D60" s="11">
        <v>12.7</v>
      </c>
      <c r="E60" s="11">
        <v>266.60000000000002</v>
      </c>
      <c r="F60" s="11">
        <f t="shared" si="0"/>
        <v>260.82938615370722</v>
      </c>
      <c r="G60" s="11">
        <f t="shared" si="1"/>
        <v>-5.7706138462928038</v>
      </c>
      <c r="H60" s="12">
        <f t="shared" si="2"/>
        <v>-0.83887852476025782</v>
      </c>
    </row>
    <row r="61" spans="2:8" x14ac:dyDescent="0.3">
      <c r="B61" s="9" t="s">
        <v>31</v>
      </c>
      <c r="C61" s="10">
        <v>9</v>
      </c>
      <c r="D61" s="11">
        <v>13</v>
      </c>
      <c r="E61" s="11">
        <v>271.7</v>
      </c>
      <c r="F61" s="11">
        <f t="shared" si="0"/>
        <v>264.72465193717073</v>
      </c>
      <c r="G61" s="11">
        <f t="shared" si="1"/>
        <v>-6.975348062829255</v>
      </c>
      <c r="H61" s="12">
        <f t="shared" si="2"/>
        <v>-1.0140116543051425</v>
      </c>
    </row>
    <row r="62" spans="2:8" x14ac:dyDescent="0.3">
      <c r="B62" s="9" t="s">
        <v>31</v>
      </c>
      <c r="C62" s="10">
        <v>10</v>
      </c>
      <c r="D62" s="11">
        <v>16.2</v>
      </c>
      <c r="E62" s="11">
        <v>316.2</v>
      </c>
      <c r="F62" s="11">
        <f t="shared" si="0"/>
        <v>306.2741536274483</v>
      </c>
      <c r="G62" s="11">
        <f t="shared" si="1"/>
        <v>-9.925846372551689</v>
      </c>
      <c r="H62" s="12">
        <f t="shared" si="2"/>
        <v>-1.4429278381453878</v>
      </c>
    </row>
    <row r="63" spans="2:8" x14ac:dyDescent="0.3">
      <c r="B63" s="9" t="s">
        <v>31</v>
      </c>
      <c r="C63" s="10">
        <v>11</v>
      </c>
      <c r="D63" s="11">
        <v>16.5</v>
      </c>
      <c r="E63" s="11">
        <v>319.7</v>
      </c>
      <c r="F63" s="11">
        <f t="shared" si="0"/>
        <v>310.16941941091181</v>
      </c>
      <c r="G63" s="11">
        <f t="shared" si="1"/>
        <v>-9.5305805890881743</v>
      </c>
      <c r="H63" s="12">
        <f t="shared" si="2"/>
        <v>-1.3854677505096338</v>
      </c>
    </row>
    <row r="64" spans="2:8" x14ac:dyDescent="0.3">
      <c r="B64" s="9" t="s">
        <v>31</v>
      </c>
      <c r="C64" s="10">
        <v>12</v>
      </c>
      <c r="D64" s="11">
        <v>16.2</v>
      </c>
      <c r="E64" s="11">
        <v>303.89999999999998</v>
      </c>
      <c r="F64" s="11">
        <f t="shared" si="0"/>
        <v>306.2741536274483</v>
      </c>
      <c r="G64" s="11">
        <f t="shared" si="1"/>
        <v>2.3741536274483224</v>
      </c>
      <c r="H64" s="12">
        <f t="shared" si="2"/>
        <v>0.34513251893081315</v>
      </c>
    </row>
    <row r="65" spans="2:8" x14ac:dyDescent="0.3">
      <c r="B65" s="9" t="s">
        <v>31</v>
      </c>
      <c r="C65" s="10">
        <v>13</v>
      </c>
      <c r="D65" s="11">
        <v>17.8</v>
      </c>
      <c r="E65" s="11">
        <v>314.8</v>
      </c>
      <c r="F65" s="11">
        <f t="shared" si="0"/>
        <v>327.04890447258708</v>
      </c>
      <c r="G65" s="11">
        <f t="shared" si="1"/>
        <v>12.248904472587071</v>
      </c>
      <c r="H65" s="12">
        <f t="shared" si="2"/>
        <v>1.7806325613858776</v>
      </c>
    </row>
    <row r="66" spans="2:8" x14ac:dyDescent="0.3">
      <c r="B66" s="9" t="s">
        <v>31</v>
      </c>
      <c r="C66" s="10">
        <v>14</v>
      </c>
      <c r="D66" s="11">
        <v>17.3</v>
      </c>
      <c r="E66" s="11">
        <v>326.2</v>
      </c>
      <c r="F66" s="11">
        <f t="shared" si="0"/>
        <v>320.55679483348126</v>
      </c>
      <c r="G66" s="11">
        <f t="shared" si="1"/>
        <v>-5.6432051665187259</v>
      </c>
      <c r="H66" s="12">
        <f t="shared" si="2"/>
        <v>-0.82035702805688837</v>
      </c>
    </row>
    <row r="67" spans="2:8" x14ac:dyDescent="0.3">
      <c r="B67" s="9" t="s">
        <v>31</v>
      </c>
      <c r="C67" s="10">
        <v>15</v>
      </c>
      <c r="D67" s="11">
        <v>17</v>
      </c>
      <c r="E67" s="11">
        <v>309.60000000000002</v>
      </c>
      <c r="F67" s="11">
        <f t="shared" si="0"/>
        <v>316.66152905001769</v>
      </c>
      <c r="G67" s="11">
        <f t="shared" si="1"/>
        <v>7.0615290500176684</v>
      </c>
      <c r="H67" s="12">
        <f t="shared" si="2"/>
        <v>1.0265398499738656</v>
      </c>
    </row>
    <row r="68" spans="2:8" x14ac:dyDescent="0.3">
      <c r="B68" s="9" t="s">
        <v>31</v>
      </c>
      <c r="C68" s="10">
        <v>16</v>
      </c>
      <c r="D68" s="11">
        <v>17.600000000000001</v>
      </c>
      <c r="E68" s="11">
        <v>312.8</v>
      </c>
      <c r="F68" s="11">
        <f t="shared" si="0"/>
        <v>324.45206061694478</v>
      </c>
      <c r="G68" s="11">
        <f t="shared" si="1"/>
        <v>11.652060616944766</v>
      </c>
      <c r="H68" s="12">
        <f t="shared" si="2"/>
        <v>1.6938689160494129</v>
      </c>
    </row>
    <row r="69" spans="2:8" x14ac:dyDescent="0.3">
      <c r="B69" s="9" t="s">
        <v>31</v>
      </c>
      <c r="C69" s="10">
        <v>17</v>
      </c>
      <c r="D69" s="11">
        <v>18.100000000000001</v>
      </c>
      <c r="E69" s="11">
        <v>326.7</v>
      </c>
      <c r="F69" s="11">
        <f t="shared" si="0"/>
        <v>330.9441702560506</v>
      </c>
      <c r="G69" s="11">
        <f t="shared" si="1"/>
        <v>4.2441702560506087</v>
      </c>
      <c r="H69" s="12">
        <f t="shared" si="2"/>
        <v>0.61697825882325497</v>
      </c>
    </row>
    <row r="70" spans="2:8" x14ac:dyDescent="0.3">
      <c r="B70" s="9" t="s">
        <v>31</v>
      </c>
      <c r="C70" s="10">
        <v>18</v>
      </c>
      <c r="D70" s="11">
        <v>15.9</v>
      </c>
      <c r="E70" s="11">
        <v>302.10000000000002</v>
      </c>
      <c r="F70" s="11">
        <f t="shared" ref="F70:F133" si="3">$K$17*D70+$L$17</f>
        <v>302.37888784398478</v>
      </c>
      <c r="G70" s="11">
        <f t="shared" ref="G70:G133" si="4">F70-E70</f>
        <v>0.27888784398476218</v>
      </c>
      <c r="H70" s="12">
        <f t="shared" ref="H70:H133" si="5">G70/$L$19</f>
        <v>4.0542138040618313E-2</v>
      </c>
    </row>
    <row r="71" spans="2:8" x14ac:dyDescent="0.3">
      <c r="B71" s="9" t="s">
        <v>31</v>
      </c>
      <c r="C71" s="10">
        <v>19</v>
      </c>
      <c r="D71" s="11">
        <v>16.8</v>
      </c>
      <c r="E71" s="11">
        <v>305.5</v>
      </c>
      <c r="F71" s="11">
        <f t="shared" si="3"/>
        <v>314.06468519437533</v>
      </c>
      <c r="G71" s="11">
        <f t="shared" si="4"/>
        <v>8.564685194375329</v>
      </c>
      <c r="H71" s="12">
        <f t="shared" si="5"/>
        <v>1.2450548021869909</v>
      </c>
    </row>
    <row r="72" spans="2:8" x14ac:dyDescent="0.3">
      <c r="B72" s="9" t="s">
        <v>31</v>
      </c>
      <c r="C72" s="10">
        <v>20</v>
      </c>
      <c r="D72" s="11">
        <v>16.5</v>
      </c>
      <c r="E72" s="11">
        <v>303.3</v>
      </c>
      <c r="F72" s="11">
        <f t="shared" si="3"/>
        <v>310.16941941091181</v>
      </c>
      <c r="G72" s="11">
        <f t="shared" si="4"/>
        <v>6.869419410911803</v>
      </c>
      <c r="H72" s="12">
        <f t="shared" si="5"/>
        <v>0.99861272559196212</v>
      </c>
    </row>
    <row r="73" spans="2:8" x14ac:dyDescent="0.3">
      <c r="B73" s="9" t="s">
        <v>31</v>
      </c>
      <c r="C73" s="10">
        <v>21</v>
      </c>
      <c r="D73" s="11">
        <v>14.6</v>
      </c>
      <c r="E73" s="11">
        <v>291.5</v>
      </c>
      <c r="F73" s="11">
        <f t="shared" si="3"/>
        <v>285.49940278230952</v>
      </c>
      <c r="G73" s="11">
        <f t="shared" si="4"/>
        <v>-6.0005972176904834</v>
      </c>
      <c r="H73" s="12">
        <f t="shared" si="5"/>
        <v>-0.87231138241740602</v>
      </c>
    </row>
    <row r="74" spans="2:8" x14ac:dyDescent="0.3">
      <c r="B74" s="9" t="s">
        <v>31</v>
      </c>
      <c r="C74" s="10">
        <v>22</v>
      </c>
      <c r="D74" s="11">
        <v>15.1</v>
      </c>
      <c r="E74" s="11">
        <v>286.39999999999998</v>
      </c>
      <c r="F74" s="11">
        <f t="shared" si="3"/>
        <v>291.99151242141539</v>
      </c>
      <c r="G74" s="11">
        <f t="shared" si="4"/>
        <v>5.5915124214154162</v>
      </c>
      <c r="H74" s="12">
        <f t="shared" si="5"/>
        <v>0.81284241437658966</v>
      </c>
    </row>
    <row r="75" spans="2:8" x14ac:dyDescent="0.3">
      <c r="B75" s="9" t="s">
        <v>31</v>
      </c>
      <c r="C75" s="10">
        <v>23</v>
      </c>
      <c r="D75" s="11">
        <v>14.3</v>
      </c>
      <c r="E75" s="11">
        <v>291.10000000000002</v>
      </c>
      <c r="F75" s="11">
        <f t="shared" si="3"/>
        <v>281.604136998846</v>
      </c>
      <c r="G75" s="11">
        <f t="shared" si="4"/>
        <v>-9.4958630011540208</v>
      </c>
      <c r="H75" s="12">
        <f t="shared" si="5"/>
        <v>-1.3804208283406609</v>
      </c>
    </row>
    <row r="76" spans="2:8" x14ac:dyDescent="0.3">
      <c r="B76" s="9" t="s">
        <v>31</v>
      </c>
      <c r="C76" s="10">
        <v>24</v>
      </c>
      <c r="D76" s="11">
        <v>14.9</v>
      </c>
      <c r="E76" s="11">
        <v>290.2</v>
      </c>
      <c r="F76" s="11">
        <f t="shared" si="3"/>
        <v>289.39466856577303</v>
      </c>
      <c r="G76" s="11">
        <f t="shared" si="4"/>
        <v>-0.8053314342269573</v>
      </c>
      <c r="H76" s="12">
        <f t="shared" si="5"/>
        <v>-0.11707164323971879</v>
      </c>
    </row>
    <row r="77" spans="2:8" x14ac:dyDescent="0.3">
      <c r="B77" s="9" t="s">
        <v>32</v>
      </c>
      <c r="C77" s="10">
        <v>1</v>
      </c>
      <c r="D77" s="11">
        <v>14.1</v>
      </c>
      <c r="E77" s="11">
        <v>267.3</v>
      </c>
      <c r="F77" s="11">
        <f t="shared" si="3"/>
        <v>279.0072931432037</v>
      </c>
      <c r="G77" s="11">
        <f t="shared" si="4"/>
        <v>11.707293143203685</v>
      </c>
      <c r="H77" s="12">
        <f t="shared" si="5"/>
        <v>1.7018981104091482</v>
      </c>
    </row>
    <row r="78" spans="2:8" x14ac:dyDescent="0.3">
      <c r="B78" s="9" t="s">
        <v>32</v>
      </c>
      <c r="C78" s="10">
        <v>2</v>
      </c>
      <c r="D78" s="11">
        <v>14.6</v>
      </c>
      <c r="E78" s="11">
        <v>286.7</v>
      </c>
      <c r="F78" s="11">
        <f t="shared" si="3"/>
        <v>285.49940278230952</v>
      </c>
      <c r="G78" s="11">
        <f t="shared" si="4"/>
        <v>-1.200597217690472</v>
      </c>
      <c r="H78" s="12">
        <f t="shared" si="5"/>
        <v>-0.17453173087547291</v>
      </c>
    </row>
    <row r="79" spans="2:8" x14ac:dyDescent="0.3">
      <c r="B79" s="9" t="s">
        <v>32</v>
      </c>
      <c r="C79" s="10">
        <v>3</v>
      </c>
      <c r="D79" s="11">
        <v>15.7</v>
      </c>
      <c r="E79" s="11">
        <v>297.3</v>
      </c>
      <c r="F79" s="11">
        <f t="shared" si="3"/>
        <v>299.78204398834248</v>
      </c>
      <c r="G79" s="11">
        <f t="shared" si="4"/>
        <v>2.4820439883424683</v>
      </c>
      <c r="H79" s="12">
        <f t="shared" si="5"/>
        <v>0.36081662277028193</v>
      </c>
    </row>
    <row r="80" spans="2:8" x14ac:dyDescent="0.3">
      <c r="B80" s="9" t="s">
        <v>32</v>
      </c>
      <c r="C80" s="10">
        <v>4</v>
      </c>
      <c r="D80" s="11">
        <v>15.1</v>
      </c>
      <c r="E80" s="11">
        <v>285.7</v>
      </c>
      <c r="F80" s="11">
        <f t="shared" si="3"/>
        <v>291.99151242141539</v>
      </c>
      <c r="G80" s="11">
        <f t="shared" si="4"/>
        <v>6.2915124214154048</v>
      </c>
      <c r="H80" s="12">
        <f t="shared" si="5"/>
        <v>0.91460194689311969</v>
      </c>
    </row>
    <row r="81" spans="2:8" x14ac:dyDescent="0.3">
      <c r="B81" s="9" t="s">
        <v>32</v>
      </c>
      <c r="C81" s="10">
        <v>5</v>
      </c>
      <c r="D81" s="11">
        <v>14.6</v>
      </c>
      <c r="E81" s="11">
        <v>287.3</v>
      </c>
      <c r="F81" s="11">
        <f t="shared" si="3"/>
        <v>285.49940278230952</v>
      </c>
      <c r="G81" s="11">
        <f t="shared" si="4"/>
        <v>-1.8005972176904947</v>
      </c>
      <c r="H81" s="12">
        <f t="shared" si="5"/>
        <v>-0.26175418731821765</v>
      </c>
    </row>
    <row r="82" spans="2:8" x14ac:dyDescent="0.3">
      <c r="B82" s="9" t="s">
        <v>32</v>
      </c>
      <c r="C82" s="10">
        <v>6</v>
      </c>
      <c r="D82" s="11">
        <v>14.9</v>
      </c>
      <c r="E82" s="11">
        <v>291.7</v>
      </c>
      <c r="F82" s="11">
        <f t="shared" si="3"/>
        <v>289.39466856577303</v>
      </c>
      <c r="G82" s="11">
        <f t="shared" si="4"/>
        <v>-2.3053314342269573</v>
      </c>
      <c r="H82" s="12">
        <f t="shared" si="5"/>
        <v>-0.33512778434657237</v>
      </c>
    </row>
    <row r="83" spans="2:8" x14ac:dyDescent="0.3">
      <c r="B83" s="9" t="s">
        <v>32</v>
      </c>
      <c r="C83" s="10">
        <v>7</v>
      </c>
      <c r="D83" s="11">
        <v>14.6</v>
      </c>
      <c r="E83" s="11">
        <v>292.3</v>
      </c>
      <c r="F83" s="11">
        <f t="shared" si="3"/>
        <v>285.49940278230952</v>
      </c>
      <c r="G83" s="11">
        <f t="shared" si="4"/>
        <v>-6.8005972176904947</v>
      </c>
      <c r="H83" s="12">
        <f t="shared" si="5"/>
        <v>-0.98860799100772967</v>
      </c>
    </row>
    <row r="84" spans="2:8" x14ac:dyDescent="0.3">
      <c r="B84" s="9" t="s">
        <v>32</v>
      </c>
      <c r="C84" s="10">
        <v>8</v>
      </c>
      <c r="D84" s="11">
        <v>13.8</v>
      </c>
      <c r="E84" s="11">
        <v>276.3</v>
      </c>
      <c r="F84" s="11">
        <f t="shared" si="3"/>
        <v>275.11202735974018</v>
      </c>
      <c r="G84" s="11">
        <f t="shared" si="4"/>
        <v>-1.1879726402598294</v>
      </c>
      <c r="H84" s="12">
        <f t="shared" si="5"/>
        <v>-0.17269648645038585</v>
      </c>
    </row>
    <row r="85" spans="2:8" x14ac:dyDescent="0.3">
      <c r="B85" s="9" t="s">
        <v>32</v>
      </c>
      <c r="C85" s="10">
        <v>9</v>
      </c>
      <c r="D85" s="11">
        <v>14.1</v>
      </c>
      <c r="E85" s="11">
        <v>267.8</v>
      </c>
      <c r="F85" s="11">
        <f t="shared" si="3"/>
        <v>279.0072931432037</v>
      </c>
      <c r="G85" s="11">
        <f t="shared" si="4"/>
        <v>11.207293143203685</v>
      </c>
      <c r="H85" s="12">
        <f t="shared" si="5"/>
        <v>1.6292127300401971</v>
      </c>
    </row>
    <row r="86" spans="2:8" x14ac:dyDescent="0.3">
      <c r="B86" s="9" t="s">
        <v>32</v>
      </c>
      <c r="C86" s="10">
        <v>10</v>
      </c>
      <c r="D86" s="11">
        <v>13.8</v>
      </c>
      <c r="E86" s="11">
        <v>274.8</v>
      </c>
      <c r="F86" s="11">
        <f t="shared" si="3"/>
        <v>275.11202735974018</v>
      </c>
      <c r="G86" s="11">
        <f t="shared" si="4"/>
        <v>0.3120273597401706</v>
      </c>
      <c r="H86" s="12">
        <f t="shared" si="5"/>
        <v>4.5359654656467734E-2</v>
      </c>
    </row>
    <row r="87" spans="2:8" x14ac:dyDescent="0.3">
      <c r="B87" s="9" t="s">
        <v>32</v>
      </c>
      <c r="C87" s="10">
        <v>11</v>
      </c>
      <c r="D87" s="11">
        <v>14.1</v>
      </c>
      <c r="E87" s="11">
        <v>289.8</v>
      </c>
      <c r="F87" s="11">
        <f t="shared" si="3"/>
        <v>279.0072931432037</v>
      </c>
      <c r="G87" s="11">
        <f t="shared" si="4"/>
        <v>-10.792706856796315</v>
      </c>
      <c r="H87" s="12">
        <f t="shared" si="5"/>
        <v>-1.5689440061936557</v>
      </c>
    </row>
    <row r="88" spans="2:8" x14ac:dyDescent="0.3">
      <c r="B88" s="9" t="s">
        <v>32</v>
      </c>
      <c r="C88" s="10">
        <v>12</v>
      </c>
      <c r="D88" s="11">
        <v>14.9</v>
      </c>
      <c r="E88" s="11">
        <v>288</v>
      </c>
      <c r="F88" s="11">
        <f t="shared" si="3"/>
        <v>289.39466856577303</v>
      </c>
      <c r="G88" s="11">
        <f t="shared" si="4"/>
        <v>1.3946685657730313</v>
      </c>
      <c r="H88" s="12">
        <f t="shared" si="5"/>
        <v>0.20274403038366481</v>
      </c>
    </row>
    <row r="89" spans="2:8" x14ac:dyDescent="0.3">
      <c r="B89" s="9" t="s">
        <v>32</v>
      </c>
      <c r="C89" s="10">
        <v>13</v>
      </c>
      <c r="D89" s="11">
        <v>14.3</v>
      </c>
      <c r="E89" s="11">
        <v>286.89999999999998</v>
      </c>
      <c r="F89" s="11">
        <f t="shared" si="3"/>
        <v>281.604136998846</v>
      </c>
      <c r="G89" s="11">
        <f t="shared" si="4"/>
        <v>-5.2958630011539753</v>
      </c>
      <c r="H89" s="12">
        <f t="shared" si="5"/>
        <v>-0.76986363324146423</v>
      </c>
    </row>
    <row r="90" spans="2:8" x14ac:dyDescent="0.3">
      <c r="B90" s="9" t="s">
        <v>32</v>
      </c>
      <c r="C90" s="10">
        <v>14</v>
      </c>
      <c r="D90" s="11">
        <v>15.1</v>
      </c>
      <c r="E90" s="11">
        <v>285.7</v>
      </c>
      <c r="F90" s="11">
        <f t="shared" si="3"/>
        <v>291.99151242141539</v>
      </c>
      <c r="G90" s="11">
        <f t="shared" si="4"/>
        <v>6.2915124214154048</v>
      </c>
      <c r="H90" s="12">
        <f t="shared" si="5"/>
        <v>0.91460194689311969</v>
      </c>
    </row>
    <row r="91" spans="2:8" x14ac:dyDescent="0.3">
      <c r="B91" s="9" t="s">
        <v>32</v>
      </c>
      <c r="C91" s="10">
        <v>15</v>
      </c>
      <c r="D91" s="11">
        <v>14.6</v>
      </c>
      <c r="E91" s="11">
        <v>282.60000000000002</v>
      </c>
      <c r="F91" s="11">
        <f t="shared" si="3"/>
        <v>285.49940278230952</v>
      </c>
      <c r="G91" s="11">
        <f t="shared" si="4"/>
        <v>2.8994027823094939</v>
      </c>
      <c r="H91" s="12">
        <f t="shared" si="5"/>
        <v>0.4214883881499219</v>
      </c>
    </row>
    <row r="92" spans="2:8" x14ac:dyDescent="0.3">
      <c r="B92" s="9" t="s">
        <v>32</v>
      </c>
      <c r="C92" s="10">
        <v>16</v>
      </c>
      <c r="D92" s="11">
        <v>14.6</v>
      </c>
      <c r="E92" s="11">
        <v>294</v>
      </c>
      <c r="F92" s="11">
        <f t="shared" si="3"/>
        <v>285.49940278230952</v>
      </c>
      <c r="G92" s="11">
        <f t="shared" si="4"/>
        <v>-8.5005972176904834</v>
      </c>
      <c r="H92" s="12">
        <f t="shared" si="5"/>
        <v>-1.235738284262162</v>
      </c>
    </row>
    <row r="93" spans="2:8" x14ac:dyDescent="0.3">
      <c r="B93" s="9" t="s">
        <v>32</v>
      </c>
      <c r="C93" s="10">
        <v>17</v>
      </c>
      <c r="D93" s="11">
        <v>15.4</v>
      </c>
      <c r="E93" s="11">
        <v>293.5</v>
      </c>
      <c r="F93" s="11">
        <f t="shared" si="3"/>
        <v>295.88677820487896</v>
      </c>
      <c r="G93" s="11">
        <f t="shared" si="4"/>
        <v>2.386778204878965</v>
      </c>
      <c r="H93" s="12">
        <f t="shared" si="5"/>
        <v>0.34696776335590018</v>
      </c>
    </row>
    <row r="94" spans="2:8" x14ac:dyDescent="0.3">
      <c r="B94" s="9" t="s">
        <v>32</v>
      </c>
      <c r="C94" s="10">
        <v>18</v>
      </c>
      <c r="D94" s="11">
        <v>13.8</v>
      </c>
      <c r="E94" s="11">
        <v>264.60000000000002</v>
      </c>
      <c r="F94" s="11">
        <f t="shared" si="3"/>
        <v>275.11202735974018</v>
      </c>
      <c r="G94" s="11">
        <f t="shared" si="4"/>
        <v>10.512027359740159</v>
      </c>
      <c r="H94" s="12">
        <f t="shared" si="5"/>
        <v>1.5281414141830705</v>
      </c>
    </row>
    <row r="95" spans="2:8" x14ac:dyDescent="0.3">
      <c r="B95" s="9" t="s">
        <v>32</v>
      </c>
      <c r="C95" s="10">
        <v>19</v>
      </c>
      <c r="D95" s="11">
        <v>13.5</v>
      </c>
      <c r="E95" s="11">
        <v>259.8</v>
      </c>
      <c r="F95" s="11">
        <f t="shared" si="3"/>
        <v>271.21676157627667</v>
      </c>
      <c r="G95" s="11">
        <f t="shared" si="4"/>
        <v>11.416761576276656</v>
      </c>
      <c r="H95" s="12">
        <f t="shared" si="5"/>
        <v>1.6596633155065912</v>
      </c>
    </row>
    <row r="96" spans="2:8" x14ac:dyDescent="0.3">
      <c r="B96" s="9" t="s">
        <v>32</v>
      </c>
      <c r="C96" s="10">
        <v>20</v>
      </c>
      <c r="D96" s="11">
        <v>12.7</v>
      </c>
      <c r="E96" s="11">
        <v>272.89999999999998</v>
      </c>
      <c r="F96" s="11">
        <f t="shared" si="3"/>
        <v>260.82938615370722</v>
      </c>
      <c r="G96" s="11">
        <f t="shared" si="4"/>
        <v>-12.070613846292758</v>
      </c>
      <c r="H96" s="12">
        <f t="shared" si="5"/>
        <v>-1.7547143174090363</v>
      </c>
    </row>
    <row r="97" spans="2:8" x14ac:dyDescent="0.3">
      <c r="B97" s="9" t="s">
        <v>32</v>
      </c>
      <c r="C97" s="10">
        <v>21</v>
      </c>
      <c r="D97" s="11">
        <v>13</v>
      </c>
      <c r="E97" s="11">
        <v>267</v>
      </c>
      <c r="F97" s="11">
        <f t="shared" si="3"/>
        <v>264.72465193717073</v>
      </c>
      <c r="G97" s="11">
        <f t="shared" si="4"/>
        <v>-2.2753480628292664</v>
      </c>
      <c r="H97" s="12">
        <f t="shared" si="5"/>
        <v>-0.33076907883700296</v>
      </c>
    </row>
    <row r="98" spans="2:8" x14ac:dyDescent="0.3">
      <c r="B98" s="9" t="s">
        <v>32</v>
      </c>
      <c r="C98" s="10">
        <v>22</v>
      </c>
      <c r="D98" s="11">
        <v>12.2</v>
      </c>
      <c r="E98" s="11">
        <v>248.6</v>
      </c>
      <c r="F98" s="11">
        <f t="shared" si="3"/>
        <v>254.33727651460137</v>
      </c>
      <c r="G98" s="11">
        <f t="shared" si="4"/>
        <v>5.7372765146013762</v>
      </c>
      <c r="H98" s="12">
        <f t="shared" si="5"/>
        <v>0.83403225149130322</v>
      </c>
    </row>
    <row r="99" spans="2:8" x14ac:dyDescent="0.3">
      <c r="B99" s="9" t="s">
        <v>32</v>
      </c>
      <c r="C99" s="10">
        <v>23</v>
      </c>
      <c r="D99" s="11">
        <v>12.4</v>
      </c>
      <c r="E99" s="11">
        <v>244.3</v>
      </c>
      <c r="F99" s="11">
        <f t="shared" si="3"/>
        <v>256.9341203702437</v>
      </c>
      <c r="G99" s="11">
        <f t="shared" si="4"/>
        <v>12.634120370243693</v>
      </c>
      <c r="H99" s="12">
        <f t="shared" si="5"/>
        <v>1.8366316894765546</v>
      </c>
    </row>
    <row r="100" spans="2:8" x14ac:dyDescent="0.3">
      <c r="B100" s="9" t="s">
        <v>32</v>
      </c>
      <c r="C100" s="10">
        <v>24</v>
      </c>
      <c r="D100" s="11">
        <v>11.9</v>
      </c>
      <c r="E100" s="11">
        <v>246</v>
      </c>
      <c r="F100" s="11">
        <f t="shared" si="3"/>
        <v>250.44201073113788</v>
      </c>
      <c r="G100" s="11">
        <f t="shared" si="4"/>
        <v>4.4420107311378842</v>
      </c>
      <c r="H100" s="12">
        <f t="shared" si="5"/>
        <v>0.64573847919144023</v>
      </c>
    </row>
    <row r="101" spans="2:8" x14ac:dyDescent="0.3">
      <c r="B101" s="9" t="s">
        <v>33</v>
      </c>
      <c r="C101" s="10">
        <v>1</v>
      </c>
      <c r="D101" s="11">
        <v>13.2</v>
      </c>
      <c r="E101" s="11">
        <v>259.2</v>
      </c>
      <c r="F101" s="11">
        <f t="shared" si="3"/>
        <v>267.32149579281315</v>
      </c>
      <c r="G101" s="11">
        <f t="shared" si="4"/>
        <v>8.1214957928131639</v>
      </c>
      <c r="H101" s="12">
        <f t="shared" si="5"/>
        <v>1.1806280217309233</v>
      </c>
    </row>
    <row r="102" spans="2:8" x14ac:dyDescent="0.3">
      <c r="B102" s="9" t="s">
        <v>33</v>
      </c>
      <c r="C102" s="10">
        <v>2</v>
      </c>
      <c r="D102" s="11">
        <v>13</v>
      </c>
      <c r="E102" s="11">
        <v>275.2</v>
      </c>
      <c r="F102" s="11">
        <f t="shared" si="3"/>
        <v>264.72465193717073</v>
      </c>
      <c r="G102" s="11">
        <f t="shared" si="4"/>
        <v>-10.475348062829255</v>
      </c>
      <c r="H102" s="12">
        <f t="shared" si="5"/>
        <v>-1.522809316887801</v>
      </c>
    </row>
    <row r="103" spans="2:8" x14ac:dyDescent="0.3">
      <c r="B103" s="9" t="s">
        <v>33</v>
      </c>
      <c r="C103" s="10">
        <v>3</v>
      </c>
      <c r="D103" s="11">
        <v>12.7</v>
      </c>
      <c r="E103" s="11">
        <v>247.1</v>
      </c>
      <c r="F103" s="11">
        <f t="shared" si="3"/>
        <v>260.82938615370722</v>
      </c>
      <c r="G103" s="11">
        <f t="shared" si="4"/>
        <v>13.729386153707225</v>
      </c>
      <c r="H103" s="12">
        <f t="shared" si="5"/>
        <v>1.9958513096288428</v>
      </c>
    </row>
    <row r="104" spans="2:8" x14ac:dyDescent="0.3">
      <c r="B104" s="9" t="s">
        <v>33</v>
      </c>
      <c r="C104" s="10">
        <v>4</v>
      </c>
      <c r="D104" s="11">
        <v>15.9</v>
      </c>
      <c r="E104" s="11">
        <v>304.39999999999998</v>
      </c>
      <c r="F104" s="11">
        <f t="shared" si="3"/>
        <v>302.37888784398478</v>
      </c>
      <c r="G104" s="11">
        <f t="shared" si="4"/>
        <v>-2.0211121560151923</v>
      </c>
      <c r="H104" s="12">
        <f t="shared" si="5"/>
        <v>-0.29381061165655059</v>
      </c>
    </row>
    <row r="105" spans="2:8" x14ac:dyDescent="0.3">
      <c r="B105" s="9" t="s">
        <v>33</v>
      </c>
      <c r="C105" s="10">
        <v>5</v>
      </c>
      <c r="D105" s="11">
        <v>16.2</v>
      </c>
      <c r="E105" s="11">
        <v>308.7</v>
      </c>
      <c r="F105" s="11">
        <f t="shared" si="3"/>
        <v>306.2741536274483</v>
      </c>
      <c r="G105" s="11">
        <f t="shared" si="4"/>
        <v>-2.425846372551689</v>
      </c>
      <c r="H105" s="12">
        <f t="shared" si="5"/>
        <v>-0.35264713261112002</v>
      </c>
    </row>
    <row r="106" spans="2:8" x14ac:dyDescent="0.3">
      <c r="B106" s="9" t="s">
        <v>33</v>
      </c>
      <c r="C106" s="10">
        <v>6</v>
      </c>
      <c r="D106" s="11">
        <v>16.5</v>
      </c>
      <c r="E106" s="11">
        <v>300.39999999999998</v>
      </c>
      <c r="F106" s="11">
        <f t="shared" si="3"/>
        <v>310.16941941091181</v>
      </c>
      <c r="G106" s="11">
        <f t="shared" si="4"/>
        <v>9.7694194109118371</v>
      </c>
      <c r="H106" s="12">
        <f t="shared" si="5"/>
        <v>1.420187931731884</v>
      </c>
    </row>
    <row r="107" spans="2:8" x14ac:dyDescent="0.3">
      <c r="B107" s="9" t="s">
        <v>33</v>
      </c>
      <c r="C107" s="10">
        <v>7</v>
      </c>
      <c r="D107" s="11">
        <v>16.2</v>
      </c>
      <c r="E107" s="11">
        <v>308.3</v>
      </c>
      <c r="F107" s="11">
        <f t="shared" si="3"/>
        <v>306.2741536274483</v>
      </c>
      <c r="G107" s="11">
        <f t="shared" si="4"/>
        <v>-2.0258463725517117</v>
      </c>
      <c r="H107" s="12">
        <f t="shared" si="5"/>
        <v>-0.29449882831596236</v>
      </c>
    </row>
    <row r="108" spans="2:8" x14ac:dyDescent="0.3">
      <c r="B108" s="9" t="s">
        <v>33</v>
      </c>
      <c r="C108" s="10">
        <v>8</v>
      </c>
      <c r="D108" s="11">
        <v>17.8</v>
      </c>
      <c r="E108" s="11">
        <v>326.5</v>
      </c>
      <c r="F108" s="11">
        <f t="shared" si="3"/>
        <v>327.04890447258708</v>
      </c>
      <c r="G108" s="11">
        <f t="shared" si="4"/>
        <v>0.54890447258708264</v>
      </c>
      <c r="H108" s="12">
        <f t="shared" si="5"/>
        <v>7.9794660752421295E-2</v>
      </c>
    </row>
    <row r="109" spans="2:8" x14ac:dyDescent="0.3">
      <c r="B109" s="9" t="s">
        <v>33</v>
      </c>
      <c r="C109" s="10">
        <v>9</v>
      </c>
      <c r="D109" s="11">
        <v>17.3</v>
      </c>
      <c r="E109" s="11">
        <v>326.60000000000002</v>
      </c>
      <c r="F109" s="11">
        <f t="shared" si="3"/>
        <v>320.55679483348126</v>
      </c>
      <c r="G109" s="11">
        <f t="shared" si="4"/>
        <v>-6.0432051665187601</v>
      </c>
      <c r="H109" s="12">
        <f t="shared" si="5"/>
        <v>-0.87850533235205419</v>
      </c>
    </row>
    <row r="110" spans="2:8" x14ac:dyDescent="0.3">
      <c r="B110" s="9" t="s">
        <v>33</v>
      </c>
      <c r="C110" s="10">
        <v>10</v>
      </c>
      <c r="D110" s="11">
        <v>17</v>
      </c>
      <c r="E110" s="11">
        <v>313.39999999999998</v>
      </c>
      <c r="F110" s="11">
        <f t="shared" si="3"/>
        <v>316.66152905001769</v>
      </c>
      <c r="G110" s="11">
        <f t="shared" si="4"/>
        <v>3.2615290500177139</v>
      </c>
      <c r="H110" s="12">
        <f t="shared" si="5"/>
        <v>0.47413095916984316</v>
      </c>
    </row>
    <row r="111" spans="2:8" x14ac:dyDescent="0.3">
      <c r="B111" s="9" t="s">
        <v>33</v>
      </c>
      <c r="C111" s="10">
        <v>11</v>
      </c>
      <c r="D111" s="11">
        <v>17.600000000000001</v>
      </c>
      <c r="E111" s="11">
        <v>321</v>
      </c>
      <c r="F111" s="11">
        <f t="shared" si="3"/>
        <v>324.45206061694478</v>
      </c>
      <c r="G111" s="11">
        <f t="shared" si="4"/>
        <v>3.4520606169447774</v>
      </c>
      <c r="H111" s="12">
        <f t="shared" si="5"/>
        <v>0.50182867799861497</v>
      </c>
    </row>
    <row r="112" spans="2:8" x14ac:dyDescent="0.3">
      <c r="B112" s="9" t="s">
        <v>33</v>
      </c>
      <c r="C112" s="10">
        <v>12</v>
      </c>
      <c r="D112" s="11">
        <v>18.100000000000001</v>
      </c>
      <c r="E112" s="11">
        <v>333.6</v>
      </c>
      <c r="F112" s="11">
        <f t="shared" si="3"/>
        <v>330.9441702560506</v>
      </c>
      <c r="G112" s="11">
        <f t="shared" si="4"/>
        <v>-2.6558297439494254</v>
      </c>
      <c r="H112" s="12">
        <f t="shared" si="5"/>
        <v>-0.3860799902682765</v>
      </c>
    </row>
    <row r="113" spans="2:8" x14ac:dyDescent="0.3">
      <c r="B113" s="9" t="s">
        <v>33</v>
      </c>
      <c r="C113" s="10">
        <v>13</v>
      </c>
      <c r="D113" s="11">
        <v>18.100000000000001</v>
      </c>
      <c r="E113" s="11">
        <v>337.5</v>
      </c>
      <c r="F113" s="11">
        <f t="shared" si="3"/>
        <v>330.9441702560506</v>
      </c>
      <c r="G113" s="11">
        <f t="shared" si="4"/>
        <v>-6.5558297439494027</v>
      </c>
      <c r="H113" s="12">
        <f t="shared" si="5"/>
        <v>-0.95302595714609251</v>
      </c>
    </row>
    <row r="114" spans="2:8" x14ac:dyDescent="0.3">
      <c r="B114" s="9" t="s">
        <v>33</v>
      </c>
      <c r="C114" s="10">
        <v>14</v>
      </c>
      <c r="D114" s="11">
        <v>15.9</v>
      </c>
      <c r="E114" s="11">
        <v>309.3</v>
      </c>
      <c r="F114" s="11">
        <f t="shared" si="3"/>
        <v>302.37888784398478</v>
      </c>
      <c r="G114" s="11">
        <f t="shared" si="4"/>
        <v>-6.9211121560152264</v>
      </c>
      <c r="H114" s="12">
        <f t="shared" si="5"/>
        <v>-1.0061273392722772</v>
      </c>
    </row>
    <row r="115" spans="2:8" x14ac:dyDescent="0.3">
      <c r="B115" s="9" t="s">
        <v>33</v>
      </c>
      <c r="C115" s="10">
        <v>15</v>
      </c>
      <c r="D115" s="11">
        <v>16.8</v>
      </c>
      <c r="E115" s="11">
        <v>302.60000000000002</v>
      </c>
      <c r="F115" s="11">
        <f t="shared" si="3"/>
        <v>314.06468519437533</v>
      </c>
      <c r="G115" s="11">
        <f t="shared" si="4"/>
        <v>11.464685194375306</v>
      </c>
      <c r="H115" s="12">
        <f t="shared" si="5"/>
        <v>1.6666300083269046</v>
      </c>
    </row>
    <row r="116" spans="2:8" x14ac:dyDescent="0.3">
      <c r="B116" s="9" t="s">
        <v>33</v>
      </c>
      <c r="C116" s="10">
        <v>16</v>
      </c>
      <c r="D116" s="11">
        <v>16.5</v>
      </c>
      <c r="E116" s="11">
        <v>320</v>
      </c>
      <c r="F116" s="11">
        <f t="shared" si="3"/>
        <v>310.16941941091181</v>
      </c>
      <c r="G116" s="11">
        <f t="shared" si="4"/>
        <v>-9.8305805890881857</v>
      </c>
      <c r="H116" s="12">
        <f t="shared" si="5"/>
        <v>-1.4290789787310061</v>
      </c>
    </row>
    <row r="117" spans="2:8" x14ac:dyDescent="0.3">
      <c r="B117" s="9" t="s">
        <v>33</v>
      </c>
      <c r="C117" s="10">
        <v>17</v>
      </c>
      <c r="D117" s="11">
        <v>14.6</v>
      </c>
      <c r="E117" s="11">
        <v>290.7</v>
      </c>
      <c r="F117" s="11">
        <f t="shared" si="3"/>
        <v>285.49940278230952</v>
      </c>
      <c r="G117" s="11">
        <f t="shared" si="4"/>
        <v>-5.200597217690472</v>
      </c>
      <c r="H117" s="12">
        <f t="shared" si="5"/>
        <v>-0.75601477382708249</v>
      </c>
    </row>
    <row r="118" spans="2:8" x14ac:dyDescent="0.3">
      <c r="B118" s="9" t="s">
        <v>33</v>
      </c>
      <c r="C118" s="10">
        <v>18</v>
      </c>
      <c r="D118" s="11">
        <v>15.1</v>
      </c>
      <c r="E118" s="11">
        <v>298.10000000000002</v>
      </c>
      <c r="F118" s="11">
        <f t="shared" si="3"/>
        <v>291.99151242141539</v>
      </c>
      <c r="G118" s="11">
        <f t="shared" si="4"/>
        <v>-6.1084875785846293</v>
      </c>
      <c r="H118" s="12">
        <f t="shared" si="5"/>
        <v>-0.88799548625687486</v>
      </c>
    </row>
    <row r="119" spans="2:8" x14ac:dyDescent="0.3">
      <c r="B119" s="9" t="s">
        <v>33</v>
      </c>
      <c r="C119" s="10">
        <v>19</v>
      </c>
      <c r="D119" s="11">
        <v>14.3</v>
      </c>
      <c r="E119" s="11">
        <v>276.8</v>
      </c>
      <c r="F119" s="11">
        <f t="shared" si="3"/>
        <v>281.604136998846</v>
      </c>
      <c r="G119" s="11">
        <f t="shared" si="4"/>
        <v>4.8041369988459905</v>
      </c>
      <c r="H119" s="12">
        <f t="shared" si="5"/>
        <v>0.698381050211345</v>
      </c>
    </row>
    <row r="120" spans="2:8" x14ac:dyDescent="0.3">
      <c r="B120" s="9" t="s">
        <v>33</v>
      </c>
      <c r="C120" s="10">
        <v>20</v>
      </c>
      <c r="D120" s="11">
        <v>14.9</v>
      </c>
      <c r="E120" s="11">
        <v>299.5</v>
      </c>
      <c r="F120" s="11">
        <f t="shared" si="3"/>
        <v>289.39466856577303</v>
      </c>
      <c r="G120" s="11">
        <f t="shared" si="4"/>
        <v>-10.105331434226969</v>
      </c>
      <c r="H120" s="12">
        <f t="shared" si="5"/>
        <v>-1.4690197181022127</v>
      </c>
    </row>
    <row r="121" spans="2:8" x14ac:dyDescent="0.3">
      <c r="B121" s="9" t="s">
        <v>33</v>
      </c>
      <c r="C121" s="10">
        <v>21</v>
      </c>
      <c r="D121" s="11">
        <v>14.1</v>
      </c>
      <c r="E121" s="11">
        <v>274.8</v>
      </c>
      <c r="F121" s="11">
        <f t="shared" si="3"/>
        <v>279.0072931432037</v>
      </c>
      <c r="G121" s="11">
        <f t="shared" si="4"/>
        <v>4.2072931432036853</v>
      </c>
      <c r="H121" s="12">
        <f t="shared" si="5"/>
        <v>0.61161740487488025</v>
      </c>
    </row>
    <row r="122" spans="2:8" x14ac:dyDescent="0.3">
      <c r="B122" s="9" t="s">
        <v>33</v>
      </c>
      <c r="C122" s="10">
        <v>22</v>
      </c>
      <c r="D122" s="11">
        <v>14.6</v>
      </c>
      <c r="E122" s="11">
        <v>292.89999999999998</v>
      </c>
      <c r="F122" s="11">
        <f t="shared" si="3"/>
        <v>285.49940278230952</v>
      </c>
      <c r="G122" s="11">
        <f t="shared" si="4"/>
        <v>-7.4005972176904606</v>
      </c>
      <c r="H122" s="12">
        <f t="shared" si="5"/>
        <v>-1.0758304474504661</v>
      </c>
    </row>
    <row r="123" spans="2:8" x14ac:dyDescent="0.3">
      <c r="B123" s="9" t="s">
        <v>33</v>
      </c>
      <c r="C123" s="10">
        <v>23</v>
      </c>
      <c r="D123" s="11">
        <v>15.7</v>
      </c>
      <c r="E123" s="11">
        <v>293.7</v>
      </c>
      <c r="F123" s="11">
        <f t="shared" si="3"/>
        <v>299.78204398834248</v>
      </c>
      <c r="G123" s="11">
        <f t="shared" si="4"/>
        <v>6.082043988342491</v>
      </c>
      <c r="H123" s="12">
        <f t="shared" si="5"/>
        <v>0.88415136142673389</v>
      </c>
    </row>
    <row r="124" spans="2:8" x14ac:dyDescent="0.3">
      <c r="B124" s="9" t="s">
        <v>33</v>
      </c>
      <c r="C124" s="10">
        <v>24</v>
      </c>
      <c r="D124" s="11">
        <v>15.1</v>
      </c>
      <c r="E124" s="11">
        <v>289</v>
      </c>
      <c r="F124" s="11">
        <f t="shared" si="3"/>
        <v>291.99151242141539</v>
      </c>
      <c r="G124" s="11">
        <f t="shared" si="4"/>
        <v>2.9915124214153934</v>
      </c>
      <c r="H124" s="12">
        <f t="shared" si="5"/>
        <v>0.4348784364580402</v>
      </c>
    </row>
    <row r="125" spans="2:8" x14ac:dyDescent="0.3">
      <c r="B125" s="9" t="s">
        <v>34</v>
      </c>
      <c r="C125" s="10">
        <v>1</v>
      </c>
      <c r="D125" s="11">
        <v>14.6</v>
      </c>
      <c r="E125" s="11">
        <v>285.5</v>
      </c>
      <c r="F125" s="11">
        <f t="shared" si="3"/>
        <v>285.49940278230952</v>
      </c>
      <c r="G125" s="11">
        <f t="shared" si="4"/>
        <v>-5.9721769048337592E-4</v>
      </c>
      <c r="H125" s="12">
        <f t="shared" si="5"/>
        <v>-8.6817989991701483E-5</v>
      </c>
    </row>
    <row r="126" spans="2:8" x14ac:dyDescent="0.3">
      <c r="B126" s="9" t="s">
        <v>34</v>
      </c>
      <c r="C126" s="10">
        <v>2</v>
      </c>
      <c r="D126" s="11">
        <v>14.9</v>
      </c>
      <c r="E126" s="11">
        <v>283.3</v>
      </c>
      <c r="F126" s="11">
        <f t="shared" si="3"/>
        <v>289.39466856577303</v>
      </c>
      <c r="G126" s="11">
        <f t="shared" si="4"/>
        <v>6.09466856577302</v>
      </c>
      <c r="H126" s="12">
        <f t="shared" si="5"/>
        <v>0.88598660585180444</v>
      </c>
    </row>
    <row r="127" spans="2:8" x14ac:dyDescent="0.3">
      <c r="B127" s="9" t="s">
        <v>34</v>
      </c>
      <c r="C127" s="10">
        <v>3</v>
      </c>
      <c r="D127" s="11">
        <v>14.6</v>
      </c>
      <c r="E127" s="11">
        <v>278.89999999999998</v>
      </c>
      <c r="F127" s="11">
        <f t="shared" si="3"/>
        <v>285.49940278230952</v>
      </c>
      <c r="G127" s="11">
        <f t="shared" si="4"/>
        <v>6.5994027823095394</v>
      </c>
      <c r="H127" s="12">
        <f t="shared" si="5"/>
        <v>0.95936020288016743</v>
      </c>
    </row>
    <row r="128" spans="2:8" x14ac:dyDescent="0.3">
      <c r="B128" s="9" t="s">
        <v>34</v>
      </c>
      <c r="C128" s="10">
        <v>4</v>
      </c>
      <c r="D128" s="11">
        <v>13.8</v>
      </c>
      <c r="E128" s="11">
        <v>276.8</v>
      </c>
      <c r="F128" s="11">
        <f t="shared" si="3"/>
        <v>275.11202735974018</v>
      </c>
      <c r="G128" s="11">
        <f t="shared" si="4"/>
        <v>-1.6879726402598294</v>
      </c>
      <c r="H128" s="12">
        <f t="shared" si="5"/>
        <v>-0.24538186681933705</v>
      </c>
    </row>
    <row r="129" spans="2:8" x14ac:dyDescent="0.3">
      <c r="B129" s="9" t="s">
        <v>34</v>
      </c>
      <c r="C129" s="10">
        <v>5</v>
      </c>
      <c r="D129" s="11">
        <v>14.1</v>
      </c>
      <c r="E129" s="11">
        <v>275.7</v>
      </c>
      <c r="F129" s="11">
        <f t="shared" si="3"/>
        <v>279.0072931432037</v>
      </c>
      <c r="G129" s="11">
        <f t="shared" si="4"/>
        <v>3.307293143203708</v>
      </c>
      <c r="H129" s="12">
        <f t="shared" si="5"/>
        <v>0.48078372021077137</v>
      </c>
    </row>
    <row r="130" spans="2:8" x14ac:dyDescent="0.3">
      <c r="B130" s="9" t="s">
        <v>34</v>
      </c>
      <c r="C130" s="10">
        <v>6</v>
      </c>
      <c r="D130" s="11">
        <v>13.8</v>
      </c>
      <c r="E130" s="11">
        <v>280.60000000000002</v>
      </c>
      <c r="F130" s="11">
        <f t="shared" si="3"/>
        <v>275.11202735974018</v>
      </c>
      <c r="G130" s="11">
        <f t="shared" si="4"/>
        <v>-5.4879726402598408</v>
      </c>
      <c r="H130" s="12">
        <f t="shared" si="5"/>
        <v>-0.79779075762336782</v>
      </c>
    </row>
    <row r="131" spans="2:8" x14ac:dyDescent="0.3">
      <c r="B131" s="9" t="s">
        <v>34</v>
      </c>
      <c r="C131" s="10">
        <v>7</v>
      </c>
      <c r="D131" s="11">
        <v>14.1</v>
      </c>
      <c r="E131" s="11">
        <v>285.8</v>
      </c>
      <c r="F131" s="11">
        <f t="shared" si="3"/>
        <v>279.0072931432037</v>
      </c>
      <c r="G131" s="11">
        <f t="shared" si="4"/>
        <v>-6.7927068567963147</v>
      </c>
      <c r="H131" s="12">
        <f t="shared" si="5"/>
        <v>-0.98746096324204602</v>
      </c>
    </row>
    <row r="132" spans="2:8" x14ac:dyDescent="0.3">
      <c r="B132" s="9" t="s">
        <v>34</v>
      </c>
      <c r="C132" s="10">
        <v>8</v>
      </c>
      <c r="D132" s="11">
        <v>14.9</v>
      </c>
      <c r="E132" s="11">
        <v>290.8</v>
      </c>
      <c r="F132" s="11">
        <f t="shared" si="3"/>
        <v>289.39466856577303</v>
      </c>
      <c r="G132" s="11">
        <f t="shared" si="4"/>
        <v>-1.40533143422698</v>
      </c>
      <c r="H132" s="12">
        <f t="shared" si="5"/>
        <v>-0.20429409968246354</v>
      </c>
    </row>
    <row r="133" spans="2:8" x14ac:dyDescent="0.3">
      <c r="B133" s="9" t="s">
        <v>34</v>
      </c>
      <c r="C133" s="10">
        <v>9</v>
      </c>
      <c r="D133" s="11">
        <v>14.3</v>
      </c>
      <c r="E133" s="11">
        <v>274.39999999999998</v>
      </c>
      <c r="F133" s="11">
        <f t="shared" si="3"/>
        <v>281.604136998846</v>
      </c>
      <c r="G133" s="11">
        <f t="shared" si="4"/>
        <v>7.2041369988460247</v>
      </c>
      <c r="H133" s="12">
        <f t="shared" si="5"/>
        <v>1.0472708759823157</v>
      </c>
    </row>
    <row r="134" spans="2:8" x14ac:dyDescent="0.3">
      <c r="B134" s="9" t="s">
        <v>34</v>
      </c>
      <c r="C134" s="10">
        <v>10</v>
      </c>
      <c r="D134" s="11">
        <v>15.1</v>
      </c>
      <c r="E134" s="11">
        <v>298.39999999999998</v>
      </c>
      <c r="F134" s="11">
        <f t="shared" ref="F134:F172" si="6">$K$17*D134+$L$17</f>
        <v>291.99151242141539</v>
      </c>
      <c r="G134" s="11">
        <f t="shared" ref="G134:G172" si="7">F134-E134</f>
        <v>-6.4084875785845838</v>
      </c>
      <c r="H134" s="12">
        <f t="shared" ref="H134:H172" si="8">G134/$L$19</f>
        <v>-0.93160671447823895</v>
      </c>
    </row>
    <row r="135" spans="2:8" x14ac:dyDescent="0.3">
      <c r="B135" s="9" t="s">
        <v>34</v>
      </c>
      <c r="C135" s="10">
        <v>11</v>
      </c>
      <c r="D135" s="11">
        <v>14.6</v>
      </c>
      <c r="E135" s="11">
        <v>283.5</v>
      </c>
      <c r="F135" s="11">
        <f t="shared" si="6"/>
        <v>285.49940278230952</v>
      </c>
      <c r="G135" s="11">
        <f t="shared" si="7"/>
        <v>1.9994027823095166</v>
      </c>
      <c r="H135" s="12">
        <f t="shared" si="8"/>
        <v>0.29065470348581307</v>
      </c>
    </row>
    <row r="136" spans="2:8" x14ac:dyDescent="0.3">
      <c r="B136" s="9" t="s">
        <v>34</v>
      </c>
      <c r="C136" s="10">
        <v>12</v>
      </c>
      <c r="D136" s="11">
        <v>14.6</v>
      </c>
      <c r="E136" s="11">
        <v>291.5</v>
      </c>
      <c r="F136" s="11">
        <f t="shared" si="6"/>
        <v>285.49940278230952</v>
      </c>
      <c r="G136" s="11">
        <f t="shared" si="7"/>
        <v>-6.0005972176904834</v>
      </c>
      <c r="H136" s="12">
        <f t="shared" si="8"/>
        <v>-0.87231138241740602</v>
      </c>
    </row>
    <row r="137" spans="2:8" x14ac:dyDescent="0.3">
      <c r="B137" s="9" t="s">
        <v>34</v>
      </c>
      <c r="C137" s="10">
        <v>13</v>
      </c>
      <c r="D137" s="11">
        <v>15.4</v>
      </c>
      <c r="E137" s="11">
        <v>290.2</v>
      </c>
      <c r="F137" s="11">
        <f t="shared" si="6"/>
        <v>295.88677820487896</v>
      </c>
      <c r="G137" s="11">
        <f t="shared" si="7"/>
        <v>5.6867782048789763</v>
      </c>
      <c r="H137" s="12">
        <f t="shared" si="8"/>
        <v>0.82669127379097973</v>
      </c>
    </row>
    <row r="138" spans="2:8" x14ac:dyDescent="0.3">
      <c r="B138" s="9" t="s">
        <v>34</v>
      </c>
      <c r="C138" s="10">
        <v>14</v>
      </c>
      <c r="D138" s="11">
        <v>13.8</v>
      </c>
      <c r="E138" s="11">
        <v>282</v>
      </c>
      <c r="F138" s="11">
        <f t="shared" si="6"/>
        <v>275.11202735974018</v>
      </c>
      <c r="G138" s="11">
        <f t="shared" si="7"/>
        <v>-6.887972640259818</v>
      </c>
      <c r="H138" s="12">
        <f t="shared" si="8"/>
        <v>-1.0013098226564279</v>
      </c>
    </row>
    <row r="139" spans="2:8" x14ac:dyDescent="0.3">
      <c r="B139" s="9" t="s">
        <v>34</v>
      </c>
      <c r="C139" s="10">
        <v>15</v>
      </c>
      <c r="D139" s="11">
        <v>13.5</v>
      </c>
      <c r="E139" s="11">
        <v>268.8</v>
      </c>
      <c r="F139" s="11">
        <f t="shared" si="6"/>
        <v>271.21676157627667</v>
      </c>
      <c r="G139" s="11">
        <f t="shared" si="7"/>
        <v>2.4167615762766559</v>
      </c>
      <c r="H139" s="12">
        <f t="shared" si="8"/>
        <v>0.35132646886546959</v>
      </c>
    </row>
    <row r="140" spans="2:8" x14ac:dyDescent="0.3">
      <c r="B140" s="9" t="s">
        <v>34</v>
      </c>
      <c r="C140" s="10">
        <v>16</v>
      </c>
      <c r="D140" s="11">
        <v>12.7</v>
      </c>
      <c r="E140" s="11">
        <v>271.7</v>
      </c>
      <c r="F140" s="11">
        <f t="shared" si="6"/>
        <v>260.82938615370722</v>
      </c>
      <c r="G140" s="11">
        <f t="shared" si="7"/>
        <v>-10.87061384629277</v>
      </c>
      <c r="H140" s="12">
        <f t="shared" si="8"/>
        <v>-1.580269404523555</v>
      </c>
    </row>
    <row r="141" spans="2:8" x14ac:dyDescent="0.3">
      <c r="B141" s="9" t="s">
        <v>34</v>
      </c>
      <c r="C141" s="10">
        <v>17</v>
      </c>
      <c r="D141" s="11">
        <v>13</v>
      </c>
      <c r="E141" s="11">
        <v>276.2</v>
      </c>
      <c r="F141" s="11">
        <f t="shared" si="6"/>
        <v>264.72465193717073</v>
      </c>
      <c r="G141" s="11">
        <f t="shared" si="7"/>
        <v>-11.475348062829255</v>
      </c>
      <c r="H141" s="12">
        <f t="shared" si="8"/>
        <v>-1.6681800776257034</v>
      </c>
    </row>
    <row r="142" spans="2:8" x14ac:dyDescent="0.3">
      <c r="B142" s="9" t="s">
        <v>34</v>
      </c>
      <c r="C142" s="10">
        <v>18</v>
      </c>
      <c r="D142" s="11">
        <v>12.2</v>
      </c>
      <c r="E142" s="11">
        <v>264.89999999999998</v>
      </c>
      <c r="F142" s="11">
        <f t="shared" si="6"/>
        <v>254.33727651460137</v>
      </c>
      <c r="G142" s="11">
        <f t="shared" si="7"/>
        <v>-10.562723485398607</v>
      </c>
      <c r="H142" s="12">
        <f t="shared" si="8"/>
        <v>-1.5355111485365034</v>
      </c>
    </row>
    <row r="143" spans="2:8" x14ac:dyDescent="0.3">
      <c r="B143" s="9" t="s">
        <v>34</v>
      </c>
      <c r="C143" s="10">
        <v>19</v>
      </c>
      <c r="D143" s="11">
        <v>12.4</v>
      </c>
      <c r="E143" s="11">
        <v>255</v>
      </c>
      <c r="F143" s="11">
        <f t="shared" si="6"/>
        <v>256.9341203702437</v>
      </c>
      <c r="G143" s="11">
        <f t="shared" si="7"/>
        <v>1.9341203702437042</v>
      </c>
      <c r="H143" s="12">
        <f t="shared" si="8"/>
        <v>0.28116454958100073</v>
      </c>
    </row>
    <row r="144" spans="2:8" x14ac:dyDescent="0.3">
      <c r="B144" s="9" t="s">
        <v>34</v>
      </c>
      <c r="C144" s="10">
        <v>20</v>
      </c>
      <c r="D144" s="11">
        <v>11.9</v>
      </c>
      <c r="E144" s="11">
        <v>254.6</v>
      </c>
      <c r="F144" s="11">
        <f t="shared" si="6"/>
        <v>250.44201073113788</v>
      </c>
      <c r="G144" s="11">
        <f t="shared" si="7"/>
        <v>-4.1579892688621101</v>
      </c>
      <c r="H144" s="12">
        <f t="shared" si="8"/>
        <v>-0.60445006315451955</v>
      </c>
    </row>
    <row r="145" spans="2:8" x14ac:dyDescent="0.3">
      <c r="B145" s="9" t="s">
        <v>34</v>
      </c>
      <c r="C145" s="10">
        <v>21</v>
      </c>
      <c r="D145" s="11">
        <v>13.2</v>
      </c>
      <c r="E145" s="11">
        <v>275.8</v>
      </c>
      <c r="F145" s="11">
        <f t="shared" si="6"/>
        <v>267.32149579281315</v>
      </c>
      <c r="G145" s="11">
        <f t="shared" si="7"/>
        <v>-8.4785042071868588</v>
      </c>
      <c r="H145" s="12">
        <f t="shared" si="8"/>
        <v>-1.2325266065182596</v>
      </c>
    </row>
    <row r="146" spans="2:8" x14ac:dyDescent="0.3">
      <c r="B146" s="9" t="s">
        <v>34</v>
      </c>
      <c r="C146" s="10">
        <v>22</v>
      </c>
      <c r="D146" s="11">
        <v>13</v>
      </c>
      <c r="E146" s="11">
        <v>259.89999999999998</v>
      </c>
      <c r="F146" s="11">
        <f t="shared" si="6"/>
        <v>264.72465193717073</v>
      </c>
      <c r="G146" s="11">
        <f t="shared" si="7"/>
        <v>4.8246519371707564</v>
      </c>
      <c r="H146" s="12">
        <f t="shared" si="8"/>
        <v>0.7013633224021073</v>
      </c>
    </row>
    <row r="147" spans="2:8" x14ac:dyDescent="0.3">
      <c r="B147" s="9" t="s">
        <v>34</v>
      </c>
      <c r="C147" s="10">
        <v>23</v>
      </c>
      <c r="D147" s="11">
        <v>12.7</v>
      </c>
      <c r="E147" s="11">
        <v>247.4</v>
      </c>
      <c r="F147" s="11">
        <f t="shared" si="6"/>
        <v>260.82938615370722</v>
      </c>
      <c r="G147" s="11">
        <f t="shared" si="7"/>
        <v>13.429386153707213</v>
      </c>
      <c r="H147" s="12">
        <f t="shared" si="8"/>
        <v>1.9522400814074705</v>
      </c>
    </row>
    <row r="148" spans="2:8" x14ac:dyDescent="0.3">
      <c r="B148" s="9" t="s">
        <v>34</v>
      </c>
      <c r="C148" s="10">
        <v>24</v>
      </c>
      <c r="D148" s="11">
        <v>15.9</v>
      </c>
      <c r="E148" s="11">
        <v>305.89999999999998</v>
      </c>
      <c r="F148" s="11">
        <f t="shared" si="6"/>
        <v>302.37888784398478</v>
      </c>
      <c r="G148" s="11">
        <f t="shared" si="7"/>
        <v>-3.5211121560151923</v>
      </c>
      <c r="H148" s="12">
        <f t="shared" si="8"/>
        <v>-0.51186675276340421</v>
      </c>
    </row>
    <row r="149" spans="2:8" x14ac:dyDescent="0.3">
      <c r="B149" s="9" t="s">
        <v>35</v>
      </c>
      <c r="C149" s="10">
        <v>1</v>
      </c>
      <c r="D149" s="11">
        <v>16.2</v>
      </c>
      <c r="E149" s="11">
        <v>303.7</v>
      </c>
      <c r="F149" s="11">
        <f t="shared" si="6"/>
        <v>306.2741536274483</v>
      </c>
      <c r="G149" s="11">
        <f t="shared" si="7"/>
        <v>2.574153627448311</v>
      </c>
      <c r="H149" s="12">
        <f t="shared" si="8"/>
        <v>0.37420667107839195</v>
      </c>
    </row>
    <row r="150" spans="2:8" x14ac:dyDescent="0.3">
      <c r="B150" s="9" t="s">
        <v>35</v>
      </c>
      <c r="C150" s="10">
        <v>2</v>
      </c>
      <c r="D150" s="11">
        <v>16.5</v>
      </c>
      <c r="E150" s="11">
        <v>311.3</v>
      </c>
      <c r="F150" s="11">
        <f t="shared" si="6"/>
        <v>310.16941941091181</v>
      </c>
      <c r="G150" s="11">
        <f t="shared" si="7"/>
        <v>-1.130580589088197</v>
      </c>
      <c r="H150" s="12">
        <f t="shared" si="8"/>
        <v>-0.16435336031125702</v>
      </c>
    </row>
    <row r="151" spans="2:8" x14ac:dyDescent="0.3">
      <c r="B151" s="9" t="s">
        <v>35</v>
      </c>
      <c r="C151" s="10">
        <v>3</v>
      </c>
      <c r="D151" s="11">
        <v>16.2</v>
      </c>
      <c r="E151" s="11">
        <v>316.39999999999998</v>
      </c>
      <c r="F151" s="11">
        <f t="shared" si="6"/>
        <v>306.2741536274483</v>
      </c>
      <c r="G151" s="11">
        <f t="shared" si="7"/>
        <v>-10.125846372551678</v>
      </c>
      <c r="H151" s="12">
        <f t="shared" si="8"/>
        <v>-1.4720019902929669</v>
      </c>
    </row>
    <row r="152" spans="2:8" x14ac:dyDescent="0.3">
      <c r="B152" s="9" t="s">
        <v>35</v>
      </c>
      <c r="C152" s="10">
        <v>4</v>
      </c>
      <c r="D152" s="11">
        <v>16.8</v>
      </c>
      <c r="E152" s="11">
        <v>319.39999999999998</v>
      </c>
      <c r="F152" s="11">
        <f t="shared" si="6"/>
        <v>314.06468519437533</v>
      </c>
      <c r="G152" s="11">
        <f t="shared" si="7"/>
        <v>-5.3353148056246482</v>
      </c>
      <c r="H152" s="12">
        <f t="shared" si="8"/>
        <v>-0.77559877206984895</v>
      </c>
    </row>
    <row r="153" spans="2:8" x14ac:dyDescent="0.3">
      <c r="B153" s="9" t="s">
        <v>35</v>
      </c>
      <c r="C153" s="10">
        <v>5</v>
      </c>
      <c r="D153" s="11">
        <v>16.5</v>
      </c>
      <c r="E153" s="11">
        <v>304.8</v>
      </c>
      <c r="F153" s="11">
        <f t="shared" si="6"/>
        <v>310.16941941091181</v>
      </c>
      <c r="G153" s="11">
        <f t="shared" si="7"/>
        <v>5.369419410911803</v>
      </c>
      <c r="H153" s="12">
        <f t="shared" si="8"/>
        <v>0.78055658448510856</v>
      </c>
    </row>
    <row r="154" spans="2:8" x14ac:dyDescent="0.3">
      <c r="B154" s="9" t="s">
        <v>35</v>
      </c>
      <c r="C154" s="10">
        <v>6</v>
      </c>
      <c r="D154" s="11">
        <v>14.6</v>
      </c>
      <c r="E154" s="11">
        <v>278.8</v>
      </c>
      <c r="F154" s="11">
        <f t="shared" si="6"/>
        <v>285.49940278230952</v>
      </c>
      <c r="G154" s="11">
        <f t="shared" si="7"/>
        <v>6.6994027823095053</v>
      </c>
      <c r="H154" s="12">
        <f t="shared" si="8"/>
        <v>0.97389727895395262</v>
      </c>
    </row>
    <row r="155" spans="2:8" x14ac:dyDescent="0.3">
      <c r="B155" s="9" t="s">
        <v>35</v>
      </c>
      <c r="C155" s="10">
        <v>7</v>
      </c>
      <c r="D155" s="11">
        <v>15.1</v>
      </c>
      <c r="E155" s="11">
        <v>288.39999999999998</v>
      </c>
      <c r="F155" s="11">
        <f t="shared" si="6"/>
        <v>291.99151242141539</v>
      </c>
      <c r="G155" s="11">
        <f t="shared" si="7"/>
        <v>3.5915124214154162</v>
      </c>
      <c r="H155" s="12">
        <f t="shared" si="8"/>
        <v>0.52210089290078487</v>
      </c>
    </row>
    <row r="156" spans="2:8" x14ac:dyDescent="0.3">
      <c r="B156" s="9" t="s">
        <v>35</v>
      </c>
      <c r="C156" s="10">
        <v>8</v>
      </c>
      <c r="D156" s="11">
        <v>14.3</v>
      </c>
      <c r="E156" s="11">
        <v>277.5</v>
      </c>
      <c r="F156" s="11">
        <f t="shared" si="6"/>
        <v>281.604136998846</v>
      </c>
      <c r="G156" s="11">
        <f t="shared" si="7"/>
        <v>4.1041369988460019</v>
      </c>
      <c r="H156" s="12">
        <f t="shared" si="8"/>
        <v>0.59662151769481497</v>
      </c>
    </row>
    <row r="157" spans="2:8" x14ac:dyDescent="0.3">
      <c r="B157" s="9" t="s">
        <v>35</v>
      </c>
      <c r="C157" s="10">
        <v>9</v>
      </c>
      <c r="D157" s="11">
        <v>14.9</v>
      </c>
      <c r="E157" s="11">
        <v>283.8</v>
      </c>
      <c r="F157" s="11">
        <f t="shared" si="6"/>
        <v>289.39466856577303</v>
      </c>
      <c r="G157" s="11">
        <f t="shared" si="7"/>
        <v>5.59466856577302</v>
      </c>
      <c r="H157" s="12">
        <f t="shared" si="8"/>
        <v>0.81330122548285322</v>
      </c>
    </row>
    <row r="158" spans="2:8" x14ac:dyDescent="0.3">
      <c r="B158" s="9" t="s">
        <v>35</v>
      </c>
      <c r="C158" s="10">
        <v>10</v>
      </c>
      <c r="D158" s="11">
        <v>14.1</v>
      </c>
      <c r="E158" s="11">
        <v>275.89999999999998</v>
      </c>
      <c r="F158" s="11">
        <f t="shared" si="6"/>
        <v>279.0072931432037</v>
      </c>
      <c r="G158" s="11">
        <f t="shared" si="7"/>
        <v>3.1072931432037194</v>
      </c>
      <c r="H158" s="12">
        <f t="shared" si="8"/>
        <v>0.45170956806319257</v>
      </c>
    </row>
    <row r="159" spans="2:8" x14ac:dyDescent="0.3">
      <c r="B159" s="9" t="s">
        <v>35</v>
      </c>
      <c r="C159" s="10">
        <v>11</v>
      </c>
      <c r="D159" s="11">
        <v>14.6</v>
      </c>
      <c r="E159" s="11">
        <v>295.2</v>
      </c>
      <c r="F159" s="11">
        <f t="shared" si="6"/>
        <v>285.49940278230952</v>
      </c>
      <c r="G159" s="11">
        <f t="shared" si="7"/>
        <v>-9.700597217690472</v>
      </c>
      <c r="H159" s="12">
        <f t="shared" si="8"/>
        <v>-1.4101831971476433</v>
      </c>
    </row>
    <row r="160" spans="2:8" x14ac:dyDescent="0.3">
      <c r="B160" s="9" t="s">
        <v>35</v>
      </c>
      <c r="C160" s="10">
        <v>12</v>
      </c>
      <c r="D160" s="11">
        <v>15.7</v>
      </c>
      <c r="E160" s="11">
        <v>305.7</v>
      </c>
      <c r="F160" s="11">
        <f t="shared" si="6"/>
        <v>299.78204398834248</v>
      </c>
      <c r="G160" s="11">
        <f t="shared" si="7"/>
        <v>-5.917956011657509</v>
      </c>
      <c r="H160" s="12">
        <f t="shared" si="8"/>
        <v>-0.86029776742809483</v>
      </c>
    </row>
    <row r="161" spans="2:15" x14ac:dyDescent="0.3">
      <c r="B161" s="9" t="s">
        <v>35</v>
      </c>
      <c r="C161" s="10">
        <v>13</v>
      </c>
      <c r="D161" s="11">
        <v>15.1</v>
      </c>
      <c r="E161" s="11">
        <v>290.7</v>
      </c>
      <c r="F161" s="11">
        <f t="shared" si="6"/>
        <v>291.99151242141539</v>
      </c>
      <c r="G161" s="11">
        <f t="shared" si="7"/>
        <v>1.2915124214154048</v>
      </c>
      <c r="H161" s="12">
        <f t="shared" si="8"/>
        <v>0.18774814320360778</v>
      </c>
    </row>
    <row r="162" spans="2:15" x14ac:dyDescent="0.3">
      <c r="B162" s="9" t="s">
        <v>35</v>
      </c>
      <c r="C162" s="10">
        <v>14</v>
      </c>
      <c r="D162" s="11">
        <v>14.6</v>
      </c>
      <c r="E162" s="11">
        <v>278.8</v>
      </c>
      <c r="F162" s="11">
        <f t="shared" si="6"/>
        <v>285.49940278230952</v>
      </c>
      <c r="G162" s="11">
        <f t="shared" si="7"/>
        <v>6.6994027823095053</v>
      </c>
      <c r="H162" s="12">
        <f t="shared" si="8"/>
        <v>0.97389727895395262</v>
      </c>
    </row>
    <row r="163" spans="2:15" x14ac:dyDescent="0.3">
      <c r="B163" s="9" t="s">
        <v>35</v>
      </c>
      <c r="C163" s="10">
        <v>15</v>
      </c>
      <c r="D163" s="11">
        <v>14.9</v>
      </c>
      <c r="E163" s="11">
        <v>294.60000000000002</v>
      </c>
      <c r="F163" s="11">
        <f t="shared" si="6"/>
        <v>289.39466856577303</v>
      </c>
      <c r="G163" s="11">
        <f t="shared" si="7"/>
        <v>-5.2053314342269914</v>
      </c>
      <c r="H163" s="12">
        <f t="shared" si="8"/>
        <v>-0.75670299048649425</v>
      </c>
    </row>
    <row r="164" spans="2:15" x14ac:dyDescent="0.3">
      <c r="B164" s="9" t="s">
        <v>35</v>
      </c>
      <c r="C164" s="10">
        <v>16</v>
      </c>
      <c r="D164" s="11">
        <v>14.6</v>
      </c>
      <c r="E164" s="11">
        <v>292</v>
      </c>
      <c r="F164" s="11">
        <f t="shared" si="6"/>
        <v>285.49940278230952</v>
      </c>
      <c r="G164" s="11">
        <f t="shared" si="7"/>
        <v>-6.5005972176904834</v>
      </c>
      <c r="H164" s="12">
        <f t="shared" si="8"/>
        <v>-0.94499676278635725</v>
      </c>
    </row>
    <row r="165" spans="2:15" x14ac:dyDescent="0.3">
      <c r="B165" s="9" t="s">
        <v>35</v>
      </c>
      <c r="C165" s="10">
        <v>17</v>
      </c>
      <c r="D165" s="11">
        <v>13.8</v>
      </c>
      <c r="E165" s="11">
        <v>280.2</v>
      </c>
      <c r="F165" s="11">
        <f t="shared" si="6"/>
        <v>275.11202735974018</v>
      </c>
      <c r="G165" s="11">
        <f t="shared" si="7"/>
        <v>-5.0879726402598067</v>
      </c>
      <c r="H165" s="12">
        <f t="shared" si="8"/>
        <v>-0.73964245332820189</v>
      </c>
    </row>
    <row r="166" spans="2:15" x14ac:dyDescent="0.3">
      <c r="B166" s="9" t="s">
        <v>35</v>
      </c>
      <c r="C166" s="10">
        <v>18</v>
      </c>
      <c r="D166" s="11">
        <v>14.1</v>
      </c>
      <c r="E166" s="11">
        <v>284.2</v>
      </c>
      <c r="F166" s="11">
        <f t="shared" si="6"/>
        <v>279.0072931432037</v>
      </c>
      <c r="G166" s="11">
        <f t="shared" si="7"/>
        <v>-5.192706856796292</v>
      </c>
      <c r="H166" s="12">
        <f t="shared" si="8"/>
        <v>-0.75486774606139895</v>
      </c>
    </row>
    <row r="167" spans="2:15" x14ac:dyDescent="0.3">
      <c r="B167" s="9" t="s">
        <v>35</v>
      </c>
      <c r="C167" s="10">
        <v>19</v>
      </c>
      <c r="D167" s="11">
        <v>13.8</v>
      </c>
      <c r="E167" s="11">
        <v>283.2</v>
      </c>
      <c r="F167" s="11">
        <f t="shared" si="6"/>
        <v>275.11202735974018</v>
      </c>
      <c r="G167" s="11">
        <f t="shared" si="7"/>
        <v>-8.0879726402598067</v>
      </c>
      <c r="H167" s="12">
        <f t="shared" si="8"/>
        <v>-1.1757547355419091</v>
      </c>
    </row>
    <row r="168" spans="2:15" x14ac:dyDescent="0.3">
      <c r="B168" s="9" t="s">
        <v>35</v>
      </c>
      <c r="C168" s="10">
        <v>20</v>
      </c>
      <c r="D168" s="11">
        <v>14.1</v>
      </c>
      <c r="E168" s="11">
        <v>278</v>
      </c>
      <c r="F168" s="11">
        <f t="shared" si="6"/>
        <v>279.0072931432037</v>
      </c>
      <c r="G168" s="11">
        <f t="shared" si="7"/>
        <v>1.0072931432036967</v>
      </c>
      <c r="H168" s="12">
        <f t="shared" si="8"/>
        <v>0.14643097051359424</v>
      </c>
    </row>
    <row r="169" spans="2:15" x14ac:dyDescent="0.3">
      <c r="B169" s="9" t="s">
        <v>35</v>
      </c>
      <c r="C169" s="10">
        <v>21</v>
      </c>
      <c r="D169" s="11">
        <v>14.9</v>
      </c>
      <c r="E169" s="11">
        <v>292.7</v>
      </c>
      <c r="F169" s="11">
        <f t="shared" si="6"/>
        <v>289.39466856577303</v>
      </c>
      <c r="G169" s="11">
        <f t="shared" si="7"/>
        <v>-3.3053314342269573</v>
      </c>
      <c r="H169" s="12">
        <f t="shared" si="8"/>
        <v>-0.48049854508447476</v>
      </c>
    </row>
    <row r="170" spans="2:15" x14ac:dyDescent="0.3">
      <c r="B170" s="9" t="s">
        <v>35</v>
      </c>
      <c r="C170" s="10">
        <v>22</v>
      </c>
      <c r="D170" s="11">
        <v>14.3</v>
      </c>
      <c r="E170" s="11">
        <v>283.3</v>
      </c>
      <c r="F170" s="11">
        <f t="shared" si="6"/>
        <v>281.604136998846</v>
      </c>
      <c r="G170" s="11">
        <f t="shared" si="7"/>
        <v>-1.6958630011540095</v>
      </c>
      <c r="H170" s="12">
        <f t="shared" si="8"/>
        <v>-0.24652889458502059</v>
      </c>
    </row>
    <row r="171" spans="2:15" x14ac:dyDescent="0.3">
      <c r="B171" s="9" t="s">
        <v>35</v>
      </c>
      <c r="C171" s="10">
        <v>23</v>
      </c>
      <c r="D171" s="11">
        <v>15.1</v>
      </c>
      <c r="E171" s="11">
        <v>301.8</v>
      </c>
      <c r="F171" s="11">
        <f t="shared" si="6"/>
        <v>291.99151242141539</v>
      </c>
      <c r="G171" s="11">
        <f t="shared" si="7"/>
        <v>-9.8084875785846179</v>
      </c>
      <c r="H171" s="12">
        <f t="shared" si="8"/>
        <v>-1.4258673009871121</v>
      </c>
    </row>
    <row r="172" spans="2:15" ht="16.5" thickBot="1" x14ac:dyDescent="0.35">
      <c r="B172" s="15" t="s">
        <v>35</v>
      </c>
      <c r="C172" s="16">
        <v>24</v>
      </c>
      <c r="D172" s="17">
        <v>14.6</v>
      </c>
      <c r="E172" s="17">
        <v>295.2</v>
      </c>
      <c r="F172" s="17">
        <f t="shared" si="6"/>
        <v>285.49940278230952</v>
      </c>
      <c r="G172" s="17">
        <f t="shared" si="7"/>
        <v>-9.700597217690472</v>
      </c>
      <c r="H172" s="18">
        <f t="shared" si="8"/>
        <v>-1.4101831971476433</v>
      </c>
    </row>
    <row r="173" spans="2:15" x14ac:dyDescent="0.3">
      <c r="D173" s="11"/>
      <c r="E173" s="11"/>
      <c r="F173" s="11"/>
      <c r="G173" s="132"/>
      <c r="L173" s="130"/>
      <c r="M173" s="130"/>
      <c r="N173" s="133"/>
      <c r="O173" s="131"/>
    </row>
  </sheetData>
  <autoFilter ref="B4:E172"/>
  <mergeCells count="2">
    <mergeCell ref="J12:J13"/>
    <mergeCell ref="L25:M25"/>
  </mergeCells>
  <conditionalFormatting sqref="N26:N31">
    <cfRule type="cellIs" dxfId="8" priority="3" operator="equal">
      <formula>"No Ok"</formula>
    </cfRule>
    <cfRule type="cellIs" dxfId="7" priority="4" operator="equal">
      <formula>"Ok"</formula>
    </cfRule>
  </conditionalFormatting>
  <conditionalFormatting sqref="H5:H172">
    <cfRule type="cellIs" dxfId="6" priority="1" operator="lessThan">
      <formula>-2</formula>
    </cfRule>
    <cfRule type="cellIs" dxfId="5" priority="2" operator="greaterThan">
      <formula>2</formula>
    </cfRule>
  </conditionalFormatting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/>
  </sheetViews>
  <sheetFormatPr baseColWidth="10" defaultColWidth="8.75" defaultRowHeight="13.5" x14ac:dyDescent="0.25"/>
  <cols>
    <col min="1" max="1" width="5.125" style="76" customWidth="1"/>
    <col min="2" max="2" width="21" style="76" customWidth="1"/>
    <col min="3" max="4" width="9" style="76" customWidth="1"/>
    <col min="5" max="5" width="5" style="76" customWidth="1"/>
    <col min="6" max="6" width="14.125" style="76" customWidth="1"/>
    <col min="7" max="7" width="9" style="76" customWidth="1"/>
    <col min="8" max="8" width="9.75" style="76" customWidth="1"/>
    <col min="9" max="9" width="4.375" style="76" customWidth="1"/>
    <col min="10" max="16384" width="8.75" style="76"/>
  </cols>
  <sheetData>
    <row r="1" spans="2:8" ht="14.25" thickBot="1" x14ac:dyDescent="0.3"/>
    <row r="2" spans="2:8" ht="17.25" thickBot="1" x14ac:dyDescent="0.35">
      <c r="B2" s="243" t="s">
        <v>112</v>
      </c>
      <c r="C2" s="244"/>
      <c r="D2" s="245"/>
      <c r="F2" s="243" t="s">
        <v>113</v>
      </c>
      <c r="G2" s="244"/>
      <c r="H2" s="245"/>
    </row>
    <row r="3" spans="2:8" x14ac:dyDescent="0.25">
      <c r="B3" s="66"/>
      <c r="C3" s="67"/>
      <c r="D3" s="68"/>
      <c r="F3" s="66"/>
      <c r="G3" s="67"/>
      <c r="H3" s="68"/>
    </row>
    <row r="4" spans="2:8" x14ac:dyDescent="0.25">
      <c r="B4" s="66" t="s">
        <v>20</v>
      </c>
      <c r="C4" s="69">
        <f>LB!L6</f>
        <v>288.43630952380965</v>
      </c>
      <c r="D4" s="68" t="s">
        <v>134</v>
      </c>
      <c r="F4" s="66" t="s">
        <v>20</v>
      </c>
      <c r="G4" s="69">
        <f>LB!L6</f>
        <v>288.43630952380965</v>
      </c>
      <c r="H4" s="68" t="s">
        <v>134</v>
      </c>
    </row>
    <row r="5" spans="2:8" x14ac:dyDescent="0.25">
      <c r="B5" s="66"/>
      <c r="C5" s="70">
        <f>C4*C6</f>
        <v>210558.50595238103</v>
      </c>
      <c r="D5" s="68" t="s">
        <v>197</v>
      </c>
      <c r="F5" s="66"/>
      <c r="G5" s="70">
        <f>G4*G6</f>
        <v>210558.50595238103</v>
      </c>
      <c r="H5" s="68" t="s">
        <v>197</v>
      </c>
    </row>
    <row r="6" spans="2:8" x14ac:dyDescent="0.25">
      <c r="B6" s="66" t="s">
        <v>198</v>
      </c>
      <c r="C6" s="67">
        <v>730</v>
      </c>
      <c r="D6" s="68" t="s">
        <v>107</v>
      </c>
      <c r="F6" s="66" t="s">
        <v>198</v>
      </c>
      <c r="G6" s="67">
        <v>730</v>
      </c>
      <c r="H6" s="68" t="s">
        <v>107</v>
      </c>
    </row>
    <row r="7" spans="2:8" x14ac:dyDescent="0.25">
      <c r="B7" s="66"/>
      <c r="C7" s="67"/>
      <c r="D7" s="68"/>
      <c r="F7" s="66"/>
      <c r="G7" s="67"/>
      <c r="H7" s="68"/>
    </row>
    <row r="8" spans="2:8" x14ac:dyDescent="0.25">
      <c r="B8" s="66" t="s">
        <v>21</v>
      </c>
      <c r="C8" s="67">
        <f>Precio!H21</f>
        <v>1.7773400000000001</v>
      </c>
      <c r="D8" s="68" t="s">
        <v>10</v>
      </c>
      <c r="F8" s="66" t="s">
        <v>21</v>
      </c>
      <c r="G8" s="67">
        <f>Precio!H21</f>
        <v>1.7773400000000001</v>
      </c>
      <c r="H8" s="68" t="s">
        <v>10</v>
      </c>
    </row>
    <row r="9" spans="2:8" x14ac:dyDescent="0.25">
      <c r="B9" s="66" t="s">
        <v>22</v>
      </c>
      <c r="C9" s="70">
        <f>C5*C8</f>
        <v>374234.05496940494</v>
      </c>
      <c r="D9" s="68" t="s">
        <v>24</v>
      </c>
      <c r="F9" s="66" t="s">
        <v>22</v>
      </c>
      <c r="G9" s="70">
        <f>G5*G8</f>
        <v>374234.05496940494</v>
      </c>
      <c r="H9" s="68" t="s">
        <v>24</v>
      </c>
    </row>
    <row r="10" spans="2:8" x14ac:dyDescent="0.25">
      <c r="B10" s="66"/>
      <c r="C10" s="70">
        <f>C4*C8*C11</f>
        <v>4490808.6596328598</v>
      </c>
      <c r="D10" s="68" t="s">
        <v>23</v>
      </c>
      <c r="F10" s="66"/>
      <c r="G10" s="70">
        <f>G4*G8*G11</f>
        <v>4490808.6596328598</v>
      </c>
      <c r="H10" s="68" t="s">
        <v>23</v>
      </c>
    </row>
    <row r="11" spans="2:8" x14ac:dyDescent="0.25">
      <c r="B11" s="66" t="s">
        <v>199</v>
      </c>
      <c r="C11" s="70">
        <v>8760</v>
      </c>
      <c r="D11" s="68" t="s">
        <v>107</v>
      </c>
      <c r="F11" s="66" t="s">
        <v>199</v>
      </c>
      <c r="G11" s="70">
        <v>8760</v>
      </c>
      <c r="H11" s="68" t="s">
        <v>107</v>
      </c>
    </row>
    <row r="12" spans="2:8" x14ac:dyDescent="0.25">
      <c r="B12" s="66"/>
      <c r="C12" s="67"/>
      <c r="D12" s="68"/>
      <c r="F12" s="66"/>
      <c r="G12" s="67"/>
      <c r="H12" s="68"/>
    </row>
    <row r="13" spans="2:8" x14ac:dyDescent="0.25">
      <c r="B13" s="66" t="s">
        <v>25</v>
      </c>
      <c r="C13" s="70">
        <v>3000000</v>
      </c>
      <c r="D13" s="68" t="s">
        <v>18</v>
      </c>
      <c r="F13" s="66" t="s">
        <v>25</v>
      </c>
      <c r="G13" s="70">
        <v>3000000</v>
      </c>
      <c r="H13" s="68" t="s">
        <v>18</v>
      </c>
    </row>
    <row r="14" spans="2:8" x14ac:dyDescent="0.25">
      <c r="B14" s="66"/>
      <c r="C14" s="67"/>
      <c r="D14" s="68"/>
      <c r="F14" s="66"/>
      <c r="G14" s="67"/>
      <c r="H14" s="68"/>
    </row>
    <row r="15" spans="2:8" x14ac:dyDescent="0.25">
      <c r="B15" s="66" t="s">
        <v>26</v>
      </c>
      <c r="C15" s="71">
        <v>0.2</v>
      </c>
      <c r="D15" s="68"/>
      <c r="F15" s="66"/>
      <c r="G15" s="71"/>
      <c r="H15" s="68"/>
    </row>
    <row r="16" spans="2:8" x14ac:dyDescent="0.25">
      <c r="B16" s="66" t="s">
        <v>27</v>
      </c>
      <c r="C16" s="72">
        <f>$C$15*C4</f>
        <v>57.687261904761932</v>
      </c>
      <c r="D16" s="68" t="s">
        <v>134</v>
      </c>
      <c r="F16" s="66"/>
      <c r="G16" s="72"/>
      <c r="H16" s="68"/>
    </row>
    <row r="17" spans="2:8" x14ac:dyDescent="0.25">
      <c r="B17" s="66"/>
      <c r="C17" s="70">
        <f>$C$15*C5</f>
        <v>42111.701190476211</v>
      </c>
      <c r="D17" s="68" t="s">
        <v>197</v>
      </c>
      <c r="F17" s="66"/>
      <c r="G17" s="70"/>
      <c r="H17" s="68"/>
    </row>
    <row r="18" spans="2:8" x14ac:dyDescent="0.25">
      <c r="B18" s="66"/>
      <c r="C18" s="70">
        <f>$C$15*C9</f>
        <v>74846.810993880994</v>
      </c>
      <c r="D18" s="68" t="s">
        <v>24</v>
      </c>
      <c r="F18" s="66"/>
      <c r="G18" s="70"/>
      <c r="H18" s="68"/>
    </row>
    <row r="19" spans="2:8" x14ac:dyDescent="0.25">
      <c r="B19" s="66"/>
      <c r="C19" s="70">
        <f>C15*$C$10</f>
        <v>898161.73192657204</v>
      </c>
      <c r="D19" s="68" t="s">
        <v>23</v>
      </c>
      <c r="F19" s="66"/>
      <c r="G19" s="70"/>
      <c r="H19" s="68"/>
    </row>
    <row r="20" spans="2:8" ht="14.25" thickBot="1" x14ac:dyDescent="0.3">
      <c r="B20" s="73" t="s">
        <v>19</v>
      </c>
      <c r="C20" s="74">
        <f>C13/C19</f>
        <v>3.3401556683615872</v>
      </c>
      <c r="D20" s="75" t="s">
        <v>28</v>
      </c>
      <c r="F20" s="73"/>
      <c r="G20" s="74"/>
      <c r="H20" s="75"/>
    </row>
  </sheetData>
  <mergeCells count="2">
    <mergeCell ref="B2:D2"/>
    <mergeCell ref="F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/>
  </sheetViews>
  <sheetFormatPr baseColWidth="10" defaultColWidth="8.75" defaultRowHeight="13.5" x14ac:dyDescent="0.25"/>
  <cols>
    <col min="1" max="1" width="5.625" style="77" customWidth="1"/>
    <col min="2" max="2" width="48.125" style="78" customWidth="1"/>
    <col min="3" max="3" width="10.625" style="77" customWidth="1"/>
    <col min="4" max="4" width="18.625" style="77" customWidth="1"/>
    <col min="5" max="5" width="13.875" style="77" customWidth="1"/>
    <col min="6" max="6" width="6.25" style="77" customWidth="1"/>
    <col min="7" max="7" width="10.625" style="77" customWidth="1"/>
    <col min="8" max="16384" width="8.75" style="77"/>
  </cols>
  <sheetData>
    <row r="1" spans="2:7" ht="14.25" thickBot="1" x14ac:dyDescent="0.3"/>
    <row r="2" spans="2:7" ht="16.5" x14ac:dyDescent="0.3">
      <c r="B2" s="106" t="s">
        <v>114</v>
      </c>
      <c r="C2" s="103"/>
      <c r="D2" s="103"/>
      <c r="E2" s="103"/>
      <c r="F2" s="103"/>
      <c r="G2" s="102"/>
    </row>
    <row r="3" spans="2:7" ht="22.5" customHeight="1" x14ac:dyDescent="0.3">
      <c r="B3" s="104" t="s">
        <v>101</v>
      </c>
      <c r="C3" s="85"/>
      <c r="D3" s="85"/>
      <c r="E3" s="85"/>
      <c r="F3" s="85"/>
      <c r="G3" s="83"/>
    </row>
    <row r="4" spans="2:7" ht="15" x14ac:dyDescent="0.25">
      <c r="B4" s="87" t="s">
        <v>100</v>
      </c>
      <c r="C4" s="85" t="s">
        <v>99</v>
      </c>
      <c r="D4" s="84">
        <f>LB!L19</f>
        <v>6.8789624194301329</v>
      </c>
      <c r="E4" s="85" t="s">
        <v>88</v>
      </c>
      <c r="F4" s="85"/>
      <c r="G4" s="83"/>
    </row>
    <row r="5" spans="2:7" ht="15" x14ac:dyDescent="0.25">
      <c r="B5" s="87" t="s">
        <v>98</v>
      </c>
      <c r="C5" s="85" t="s">
        <v>97</v>
      </c>
      <c r="D5" s="85">
        <v>0</v>
      </c>
      <c r="E5" s="85" t="s">
        <v>88</v>
      </c>
      <c r="F5" s="85"/>
      <c r="G5" s="83"/>
    </row>
    <row r="6" spans="2:7" ht="18.75" customHeight="1" x14ac:dyDescent="0.3">
      <c r="B6" s="104" t="s">
        <v>102</v>
      </c>
      <c r="C6" s="85"/>
      <c r="D6" s="85"/>
      <c r="E6" s="85"/>
      <c r="F6" s="85"/>
      <c r="G6" s="83"/>
    </row>
    <row r="7" spans="2:7" ht="27" x14ac:dyDescent="0.25">
      <c r="B7" s="101" t="s">
        <v>96</v>
      </c>
      <c r="C7" s="100" t="s">
        <v>95</v>
      </c>
      <c r="D7" s="100" t="s">
        <v>94</v>
      </c>
      <c r="E7" s="100" t="s">
        <v>93</v>
      </c>
      <c r="F7" s="100" t="s">
        <v>92</v>
      </c>
      <c r="G7" s="114" t="s">
        <v>91</v>
      </c>
    </row>
    <row r="8" spans="2:7" x14ac:dyDescent="0.25">
      <c r="B8" s="98" t="s">
        <v>90</v>
      </c>
      <c r="C8" s="96">
        <v>0.01</v>
      </c>
      <c r="D8" s="99">
        <v>3</v>
      </c>
      <c r="E8" s="97">
        <v>0.1</v>
      </c>
      <c r="F8" s="97" t="s">
        <v>7</v>
      </c>
      <c r="G8" s="115">
        <v>0.68</v>
      </c>
    </row>
    <row r="9" spans="2:7" ht="15" x14ac:dyDescent="0.25">
      <c r="B9" s="98" t="s">
        <v>89</v>
      </c>
      <c r="C9" s="96">
        <v>0.01</v>
      </c>
      <c r="D9" s="97">
        <v>0</v>
      </c>
      <c r="E9" s="97">
        <v>0.1</v>
      </c>
      <c r="F9" s="97" t="s">
        <v>88</v>
      </c>
      <c r="G9" s="115">
        <v>0.95</v>
      </c>
    </row>
    <row r="10" spans="2:7" x14ac:dyDescent="0.25">
      <c r="B10" s="87" t="s">
        <v>87</v>
      </c>
      <c r="C10" s="88"/>
      <c r="D10" s="89"/>
      <c r="E10" s="85"/>
      <c r="F10" s="85"/>
      <c r="G10" s="83"/>
    </row>
    <row r="11" spans="2:7" ht="24.75" customHeight="1" x14ac:dyDescent="0.25">
      <c r="B11" s="105" t="s">
        <v>103</v>
      </c>
      <c r="C11" s="85"/>
      <c r="D11" s="85"/>
      <c r="E11" s="85"/>
      <c r="F11" s="85"/>
      <c r="G11" s="83"/>
    </row>
    <row r="12" spans="2:7" ht="27.75" customHeight="1" x14ac:dyDescent="0.25">
      <c r="B12" s="246" t="s">
        <v>86</v>
      </c>
      <c r="C12" s="247"/>
      <c r="D12" s="247"/>
      <c r="E12" s="85"/>
      <c r="F12" s="85"/>
      <c r="G12" s="83"/>
    </row>
    <row r="13" spans="2:7" x14ac:dyDescent="0.25">
      <c r="B13" s="92" t="s">
        <v>85</v>
      </c>
      <c r="C13" s="94">
        <f>LB!K6</f>
        <v>14.826190476190463</v>
      </c>
      <c r="D13" s="85" t="s">
        <v>7</v>
      </c>
      <c r="E13" s="85"/>
      <c r="F13" s="85"/>
      <c r="G13" s="83"/>
    </row>
    <row r="14" spans="2:7" x14ac:dyDescent="0.25">
      <c r="B14" s="92" t="s">
        <v>84</v>
      </c>
      <c r="C14" s="95">
        <f>C13*C8+D8*E8</f>
        <v>0.44826190476190469</v>
      </c>
      <c r="D14" s="85" t="s">
        <v>7</v>
      </c>
      <c r="E14" s="85"/>
      <c r="F14" s="85"/>
      <c r="G14" s="83"/>
    </row>
    <row r="15" spans="2:7" ht="15" x14ac:dyDescent="0.25">
      <c r="B15" s="92" t="s">
        <v>204</v>
      </c>
      <c r="C15" s="94">
        <f>LB!K17</f>
        <v>12.98421927821173</v>
      </c>
      <c r="D15" s="85" t="s">
        <v>203</v>
      </c>
      <c r="E15" s="85"/>
      <c r="F15" s="85"/>
      <c r="G15" s="83"/>
    </row>
    <row r="16" spans="2:7" ht="15" x14ac:dyDescent="0.25">
      <c r="B16" s="92" t="s">
        <v>83</v>
      </c>
      <c r="C16" s="94">
        <f>C15*C14</f>
        <v>5.8203308654974339</v>
      </c>
      <c r="D16" s="85" t="s">
        <v>88</v>
      </c>
      <c r="E16" s="85"/>
      <c r="F16" s="85"/>
      <c r="G16" s="116"/>
    </row>
    <row r="17" spans="2:7" x14ac:dyDescent="0.25">
      <c r="B17" s="92" t="s">
        <v>77</v>
      </c>
      <c r="C17" s="94">
        <v>1</v>
      </c>
      <c r="D17" s="85" t="s">
        <v>82</v>
      </c>
      <c r="E17" s="85"/>
      <c r="F17" s="85"/>
      <c r="G17" s="117"/>
    </row>
    <row r="18" spans="2:7" ht="15" x14ac:dyDescent="0.25">
      <c r="B18" s="92" t="s">
        <v>76</v>
      </c>
      <c r="C18" s="94">
        <f>C16/C17</f>
        <v>5.8203308654974339</v>
      </c>
      <c r="D18" s="85" t="s">
        <v>88</v>
      </c>
      <c r="E18" s="85"/>
      <c r="F18" s="85"/>
      <c r="G18" s="83"/>
    </row>
    <row r="19" spans="2:7" ht="19.5" customHeight="1" x14ac:dyDescent="0.25">
      <c r="B19" s="105" t="s">
        <v>81</v>
      </c>
      <c r="C19" s="94"/>
      <c r="D19" s="85"/>
      <c r="E19" s="85"/>
      <c r="F19" s="85"/>
      <c r="G19" s="83"/>
    </row>
    <row r="20" spans="2:7" x14ac:dyDescent="0.25">
      <c r="B20" s="105" t="s">
        <v>80</v>
      </c>
      <c r="C20" s="94"/>
      <c r="D20" s="85"/>
      <c r="E20" s="85"/>
      <c r="F20" s="85"/>
      <c r="G20" s="83"/>
    </row>
    <row r="21" spans="2:7" x14ac:dyDescent="0.25">
      <c r="B21" s="91" t="s">
        <v>66</v>
      </c>
      <c r="C21" s="93">
        <v>0.2</v>
      </c>
      <c r="D21" s="85"/>
      <c r="E21" s="85"/>
      <c r="F21" s="85"/>
      <c r="G21" s="83"/>
    </row>
    <row r="22" spans="2:7" ht="15" x14ac:dyDescent="0.25">
      <c r="B22" s="92" t="s">
        <v>79</v>
      </c>
      <c r="C22" s="90">
        <f>LB!L6*(1-Incert!C21)</f>
        <v>230.74904761904773</v>
      </c>
      <c r="D22" s="85" t="s">
        <v>88</v>
      </c>
      <c r="E22" s="85"/>
      <c r="F22" s="85"/>
      <c r="G22" s="83"/>
    </row>
    <row r="23" spans="2:7" ht="15" x14ac:dyDescent="0.25">
      <c r="B23" s="92" t="s">
        <v>78</v>
      </c>
      <c r="C23" s="84">
        <f>C22*C9+D9*E9</f>
        <v>2.3074904761904773</v>
      </c>
      <c r="D23" s="85" t="s">
        <v>88</v>
      </c>
      <c r="E23" s="85"/>
      <c r="F23" s="85"/>
      <c r="G23" s="83"/>
    </row>
    <row r="24" spans="2:7" x14ac:dyDescent="0.25">
      <c r="B24" s="92" t="s">
        <v>77</v>
      </c>
      <c r="C24" s="84">
        <f>_xlfn.T.INV.2T(1-G9,99999)</f>
        <v>1.9599877077675587</v>
      </c>
      <c r="D24" s="85"/>
      <c r="E24" s="85"/>
      <c r="F24" s="85"/>
      <c r="G24" s="83"/>
    </row>
    <row r="25" spans="2:7" ht="15" x14ac:dyDescent="0.25">
      <c r="B25" s="92" t="s">
        <v>76</v>
      </c>
      <c r="C25" s="84">
        <f>C23/C24</f>
        <v>1.1772984427635655</v>
      </c>
      <c r="D25" s="85" t="s">
        <v>88</v>
      </c>
      <c r="E25" s="85"/>
      <c r="F25" s="85"/>
      <c r="G25" s="83"/>
    </row>
    <row r="26" spans="2:7" ht="22.5" customHeight="1" x14ac:dyDescent="0.3">
      <c r="B26" s="104" t="s">
        <v>75</v>
      </c>
      <c r="C26" s="88"/>
      <c r="D26" s="89"/>
      <c r="E26" s="85"/>
      <c r="F26" s="85"/>
      <c r="G26" s="83"/>
    </row>
    <row r="27" spans="2:7" x14ac:dyDescent="0.25">
      <c r="B27" s="87" t="s">
        <v>75</v>
      </c>
      <c r="C27" s="107" t="s">
        <v>68</v>
      </c>
      <c r="D27" s="108" t="s">
        <v>67</v>
      </c>
      <c r="E27" s="85"/>
      <c r="F27" s="85"/>
      <c r="G27" s="83"/>
    </row>
    <row r="28" spans="2:7" x14ac:dyDescent="0.25">
      <c r="B28" s="91" t="s">
        <v>74</v>
      </c>
      <c r="C28" s="107" t="s">
        <v>200</v>
      </c>
      <c r="D28" s="108" t="s">
        <v>201</v>
      </c>
      <c r="E28" s="85"/>
      <c r="F28" s="85"/>
      <c r="G28" s="83"/>
    </row>
    <row r="29" spans="2:7" x14ac:dyDescent="0.25">
      <c r="B29" s="91" t="s">
        <v>69</v>
      </c>
      <c r="C29" s="107" t="s">
        <v>200</v>
      </c>
      <c r="D29" s="108" t="s">
        <v>200</v>
      </c>
      <c r="E29" s="85"/>
      <c r="F29" s="85"/>
      <c r="G29" s="83"/>
    </row>
    <row r="30" spans="2:7" x14ac:dyDescent="0.25">
      <c r="B30" s="91" t="s">
        <v>73</v>
      </c>
      <c r="C30" s="107" t="s">
        <v>201</v>
      </c>
      <c r="D30" s="108" t="s">
        <v>201</v>
      </c>
      <c r="E30" s="85"/>
      <c r="F30" s="85"/>
      <c r="G30" s="83"/>
    </row>
    <row r="31" spans="2:7" x14ac:dyDescent="0.25">
      <c r="B31" s="91" t="s">
        <v>72</v>
      </c>
      <c r="C31" s="107" t="s">
        <v>201</v>
      </c>
      <c r="D31" s="108" t="s">
        <v>201</v>
      </c>
      <c r="E31" s="85"/>
      <c r="F31" s="85"/>
      <c r="G31" s="83"/>
    </row>
    <row r="32" spans="2:7" ht="23.25" customHeight="1" x14ac:dyDescent="0.3">
      <c r="B32" s="248" t="s">
        <v>71</v>
      </c>
      <c r="C32" s="249"/>
      <c r="D32" s="249"/>
      <c r="E32" s="249"/>
      <c r="F32" s="85"/>
      <c r="G32" s="83"/>
    </row>
    <row r="33" spans="2:7" ht="15" x14ac:dyDescent="0.25">
      <c r="B33" s="91" t="s">
        <v>70</v>
      </c>
      <c r="C33" s="89" t="s">
        <v>74</v>
      </c>
      <c r="D33" s="85" t="s">
        <v>69</v>
      </c>
      <c r="E33" s="85" t="s">
        <v>104</v>
      </c>
      <c r="F33" s="85"/>
      <c r="G33" s="83"/>
    </row>
    <row r="34" spans="2:7" x14ac:dyDescent="0.25">
      <c r="B34" s="91" t="s">
        <v>105</v>
      </c>
      <c r="C34" s="84">
        <f>D4</f>
        <v>6.8789624194301329</v>
      </c>
      <c r="D34" s="84">
        <f>C18</f>
        <v>5.8203308654974339</v>
      </c>
      <c r="E34" s="84">
        <f>SQRT(C34^2+D34^2)</f>
        <v>9.0109031374104891</v>
      </c>
      <c r="F34" s="85"/>
      <c r="G34" s="83"/>
    </row>
    <row r="35" spans="2:7" x14ac:dyDescent="0.25">
      <c r="B35" s="91" t="s">
        <v>67</v>
      </c>
      <c r="C35" s="84">
        <f>D5</f>
        <v>0</v>
      </c>
      <c r="D35" s="84">
        <f>C25</f>
        <v>1.1772984427635655</v>
      </c>
      <c r="E35" s="84">
        <f>SQRT(C35^2+D35^2)</f>
        <v>1.1772984427635655</v>
      </c>
      <c r="F35" s="85"/>
      <c r="G35" s="83"/>
    </row>
    <row r="36" spans="2:7" x14ac:dyDescent="0.25">
      <c r="B36" s="91" t="s">
        <v>17</v>
      </c>
      <c r="C36" s="85"/>
      <c r="D36" s="85"/>
      <c r="E36" s="84">
        <f>SQRT(E34^2+E35^2)</f>
        <v>9.0874862847284525</v>
      </c>
      <c r="F36" s="85"/>
      <c r="G36" s="83"/>
    </row>
    <row r="37" spans="2:7" s="111" customFormat="1" ht="31.5" customHeight="1" x14ac:dyDescent="0.3">
      <c r="B37" s="248" t="s">
        <v>106</v>
      </c>
      <c r="C37" s="249"/>
      <c r="D37" s="249"/>
      <c r="E37" s="109"/>
      <c r="F37" s="109"/>
      <c r="G37" s="110"/>
    </row>
    <row r="38" spans="2:7" x14ac:dyDescent="0.25">
      <c r="B38" s="112" t="s">
        <v>63</v>
      </c>
      <c r="C38" s="85"/>
      <c r="D38" s="85"/>
      <c r="E38" s="85"/>
      <c r="F38" s="85"/>
      <c r="G38" s="83"/>
    </row>
    <row r="39" spans="2:7" x14ac:dyDescent="0.25">
      <c r="B39" s="91" t="s">
        <v>66</v>
      </c>
      <c r="C39" s="88">
        <v>0.2</v>
      </c>
      <c r="D39" s="85"/>
      <c r="E39" s="85"/>
      <c r="F39" s="85"/>
      <c r="G39" s="83"/>
    </row>
    <row r="40" spans="2:7" ht="15" x14ac:dyDescent="0.25">
      <c r="B40" s="91" t="s">
        <v>65</v>
      </c>
      <c r="C40" s="86">
        <f>C39*LB!L6</f>
        <v>57.687261904761932</v>
      </c>
      <c r="D40" s="85" t="s">
        <v>88</v>
      </c>
      <c r="E40" s="85"/>
      <c r="F40" s="85"/>
      <c r="G40" s="83"/>
    </row>
    <row r="41" spans="2:7" x14ac:dyDescent="0.25">
      <c r="B41" s="91" t="s">
        <v>64</v>
      </c>
      <c r="C41" s="85">
        <v>730</v>
      </c>
      <c r="D41" s="85" t="s">
        <v>107</v>
      </c>
      <c r="E41" s="85"/>
      <c r="F41" s="85"/>
      <c r="G41" s="83"/>
    </row>
    <row r="42" spans="2:7" ht="15" x14ac:dyDescent="0.25">
      <c r="B42" s="87" t="s">
        <v>63</v>
      </c>
      <c r="C42" s="113">
        <f>C40*C41</f>
        <v>42111.701190476211</v>
      </c>
      <c r="D42" s="85" t="s">
        <v>62</v>
      </c>
      <c r="E42" s="85"/>
      <c r="F42" s="85"/>
      <c r="G42" s="83"/>
    </row>
    <row r="43" spans="2:7" x14ac:dyDescent="0.25">
      <c r="B43" s="112" t="s">
        <v>60</v>
      </c>
      <c r="C43" s="85"/>
      <c r="D43" s="85"/>
      <c r="E43" s="85"/>
      <c r="F43" s="85"/>
      <c r="G43" s="83"/>
    </row>
    <row r="44" spans="2:7" x14ac:dyDescent="0.25">
      <c r="B44" s="87" t="s">
        <v>61</v>
      </c>
      <c r="C44" s="85">
        <f>C41</f>
        <v>730</v>
      </c>
      <c r="D44" s="85"/>
      <c r="E44" s="85"/>
      <c r="F44" s="85"/>
      <c r="G44" s="83"/>
    </row>
    <row r="45" spans="2:7" ht="15" x14ac:dyDescent="0.25">
      <c r="B45" s="87" t="s">
        <v>60</v>
      </c>
      <c r="C45" s="90">
        <f>SQRT(C44)*E36</f>
        <v>245.53035879875068</v>
      </c>
      <c r="D45" s="85" t="s">
        <v>62</v>
      </c>
      <c r="E45" s="90"/>
      <c r="F45" s="85"/>
      <c r="G45" s="83"/>
    </row>
    <row r="46" spans="2:7" ht="21.75" customHeight="1" x14ac:dyDescent="0.3">
      <c r="B46" s="104" t="s">
        <v>202</v>
      </c>
      <c r="C46" s="85"/>
      <c r="D46" s="85"/>
      <c r="E46" s="85"/>
      <c r="F46" s="85"/>
      <c r="G46" s="83"/>
    </row>
    <row r="47" spans="2:7" x14ac:dyDescent="0.25">
      <c r="B47" s="87" t="s">
        <v>59</v>
      </c>
      <c r="C47" s="88">
        <v>0.9</v>
      </c>
      <c r="D47" s="85"/>
      <c r="E47" s="85"/>
      <c r="F47" s="85"/>
      <c r="G47" s="83"/>
    </row>
    <row r="48" spans="2:7" x14ac:dyDescent="0.25">
      <c r="B48" s="87" t="s">
        <v>58</v>
      </c>
      <c r="C48" s="84">
        <f>_xlfn.T.INV.2T(1-C47,C44-1)</f>
        <v>1.6469465201622302</v>
      </c>
      <c r="D48" s="85"/>
      <c r="E48" s="85"/>
      <c r="F48" s="85"/>
      <c r="G48" s="83"/>
    </row>
    <row r="49" spans="2:7" x14ac:dyDescent="0.25">
      <c r="B49" s="87" t="s">
        <v>57</v>
      </c>
      <c r="C49" s="86">
        <f>C48*C45</f>
        <v>404.37537001778628</v>
      </c>
      <c r="D49" s="85" t="s">
        <v>56</v>
      </c>
      <c r="E49" s="85"/>
      <c r="F49" s="85"/>
      <c r="G49" s="83"/>
    </row>
    <row r="50" spans="2:7" ht="16.5" thickBot="1" x14ac:dyDescent="0.35">
      <c r="B50" s="82" t="s">
        <v>108</v>
      </c>
      <c r="C50" s="81">
        <f>C49/C42</f>
        <v>9.6024467923712838E-3</v>
      </c>
      <c r="D50" s="80"/>
      <c r="E50" s="80"/>
      <c r="F50" s="80"/>
      <c r="G50" s="79"/>
    </row>
  </sheetData>
  <mergeCells count="3">
    <mergeCell ref="B12:D12"/>
    <mergeCell ref="B37:D37"/>
    <mergeCell ref="B32:E3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"/>
  <sheetViews>
    <sheetView topLeftCell="H1" workbookViewId="0">
      <selection activeCell="H1" sqref="H1"/>
    </sheetView>
  </sheetViews>
  <sheetFormatPr baseColWidth="10" defaultColWidth="8.75" defaultRowHeight="15.75" x14ac:dyDescent="0.3"/>
  <cols>
    <col min="1" max="1" width="7" style="118" customWidth="1"/>
    <col min="2" max="2" width="7.125" style="118" customWidth="1"/>
    <col min="3" max="3" width="12.625" style="118" customWidth="1"/>
    <col min="4" max="4" width="5.25" style="119" customWidth="1"/>
    <col min="5" max="5" width="7" style="118" customWidth="1"/>
    <col min="6" max="6" width="7.125" style="118" customWidth="1"/>
    <col min="7" max="7" width="12.625" style="118" customWidth="1"/>
    <col min="8" max="8" width="5.25" style="119" customWidth="1"/>
    <col min="9" max="9" width="7" style="118" customWidth="1"/>
    <col min="10" max="10" width="7.125" style="118" customWidth="1"/>
    <col min="11" max="11" width="12.625" style="118" customWidth="1"/>
    <col min="12" max="12" width="5.25" style="119" customWidth="1"/>
    <col min="13" max="13" width="7" style="118" customWidth="1"/>
    <col min="14" max="14" width="7.125" style="118" customWidth="1"/>
    <col min="15" max="15" width="12.625" style="118" customWidth="1"/>
    <col min="16" max="16" width="5.25" style="119" customWidth="1"/>
    <col min="17" max="17" width="7" style="118" customWidth="1"/>
    <col min="18" max="18" width="7.125" style="118" customWidth="1"/>
    <col min="19" max="19" width="12.625" style="118" customWidth="1"/>
    <col min="20" max="20" width="5.25" style="119" customWidth="1"/>
    <col min="21" max="21" width="7" style="118" customWidth="1"/>
    <col min="22" max="22" width="7.125" style="118" customWidth="1"/>
    <col min="23" max="23" width="12.625" style="118" customWidth="1"/>
    <col min="24" max="24" width="5.25" style="119" customWidth="1"/>
    <col min="25" max="25" width="7" style="118" customWidth="1"/>
    <col min="26" max="26" width="7.125" style="118" customWidth="1"/>
    <col min="27" max="27" width="12.625" style="118" customWidth="1"/>
    <col min="28" max="28" width="5.25" style="119" customWidth="1"/>
    <col min="29" max="29" width="7" style="118" customWidth="1"/>
    <col min="30" max="30" width="7.125" style="118" customWidth="1"/>
    <col min="31" max="31" width="12.625" style="118" customWidth="1"/>
    <col min="32" max="32" width="5.25" style="119" customWidth="1"/>
    <col min="33" max="33" width="7" style="118" customWidth="1"/>
    <col min="34" max="34" width="7.125" style="118" customWidth="1"/>
    <col min="35" max="35" width="12.625" style="118" customWidth="1"/>
    <col min="36" max="36" width="5.25" style="119" customWidth="1"/>
    <col min="37" max="37" width="7" style="118" customWidth="1"/>
    <col min="38" max="38" width="7.125" style="118" customWidth="1"/>
    <col min="39" max="39" width="12.625" style="118" customWidth="1"/>
    <col min="40" max="40" width="5.25" style="119" customWidth="1"/>
    <col min="41" max="41" width="7" style="118" customWidth="1"/>
    <col min="42" max="42" width="7.125" style="118" customWidth="1"/>
    <col min="43" max="43" width="12.625" style="118" customWidth="1"/>
    <col min="44" max="44" width="5.25" style="119" customWidth="1"/>
    <col min="45" max="45" width="7" style="118" customWidth="1"/>
    <col min="46" max="46" width="7.125" style="118" customWidth="1"/>
    <col min="47" max="47" width="12.625" style="118" customWidth="1"/>
    <col min="48" max="16384" width="8.75" style="119"/>
  </cols>
  <sheetData>
    <row r="1" spans="1:47" s="122" customFormat="1" ht="27" x14ac:dyDescent="0.3">
      <c r="A1" s="123" t="s">
        <v>11</v>
      </c>
      <c r="B1" s="124" t="s">
        <v>0</v>
      </c>
      <c r="C1" s="125" t="s">
        <v>8</v>
      </c>
      <c r="E1" s="123" t="s">
        <v>11</v>
      </c>
      <c r="F1" s="124" t="s">
        <v>0</v>
      </c>
      <c r="G1" s="125" t="s">
        <v>8</v>
      </c>
      <c r="I1" s="123" t="s">
        <v>11</v>
      </c>
      <c r="J1" s="124" t="s">
        <v>0</v>
      </c>
      <c r="K1" s="125" t="s">
        <v>8</v>
      </c>
      <c r="M1" s="123" t="s">
        <v>11</v>
      </c>
      <c r="N1" s="124" t="s">
        <v>0</v>
      </c>
      <c r="O1" s="125" t="s">
        <v>8</v>
      </c>
      <c r="Q1" s="123" t="s">
        <v>11</v>
      </c>
      <c r="R1" s="124" t="s">
        <v>0</v>
      </c>
      <c r="S1" s="125" t="s">
        <v>8</v>
      </c>
      <c r="U1" s="123" t="s">
        <v>11</v>
      </c>
      <c r="V1" s="124" t="s">
        <v>0</v>
      </c>
      <c r="W1" s="125" t="s">
        <v>8</v>
      </c>
      <c r="Y1" s="123" t="s">
        <v>11</v>
      </c>
      <c r="Z1" s="124" t="s">
        <v>0</v>
      </c>
      <c r="AA1" s="125" t="s">
        <v>8</v>
      </c>
      <c r="AC1" s="121"/>
      <c r="AD1" s="121"/>
      <c r="AE1" s="121"/>
      <c r="AG1" s="121"/>
      <c r="AH1" s="121"/>
      <c r="AI1" s="121"/>
      <c r="AK1" s="121"/>
      <c r="AL1" s="121"/>
      <c r="AM1" s="121"/>
      <c r="AO1" s="121"/>
      <c r="AP1" s="121"/>
      <c r="AQ1" s="121"/>
      <c r="AS1" s="121"/>
      <c r="AT1" s="121"/>
      <c r="AU1" s="121"/>
    </row>
    <row r="2" spans="1:47" x14ac:dyDescent="0.3">
      <c r="A2" s="118" t="str">
        <f>INDEX(LB!$B:$E,ROW(5:5),1)</f>
        <v>Lunes</v>
      </c>
      <c r="B2" s="118">
        <f>INDEX(LB!$B:$E,ROW(5:5),2)</f>
        <v>1</v>
      </c>
      <c r="C2" s="120">
        <f>INDEX(LB!$B:$E,ROW(5:5),4)</f>
        <v>286.2</v>
      </c>
      <c r="E2" s="118" t="str">
        <f>INDEX(LB!$B:$E,ROW(5:5)+24,1)</f>
        <v>Martes</v>
      </c>
      <c r="F2" s="118">
        <f>INDEX(LB!$B:$E,ROW(5:5),2)</f>
        <v>1</v>
      </c>
      <c r="G2" s="120">
        <f>INDEX(LB!$B:$E,ROW(5:5)+24,4)</f>
        <v>318.7</v>
      </c>
      <c r="I2" s="118" t="str">
        <f>INDEX(LB!$B:$E,ROW(5:5)+48,1)</f>
        <v>Miércoles</v>
      </c>
      <c r="J2" s="118">
        <f>INDEX(LB!$B:$E,ROW(5:5),2)</f>
        <v>1</v>
      </c>
      <c r="K2" s="120">
        <f>INDEX(LB!$B:$E,ROW(5:5)+48,4)</f>
        <v>277.89999999999998</v>
      </c>
      <c r="M2" s="118" t="str">
        <f>INDEX(LB!$B:$E,ROW(5:5)+72,1)</f>
        <v>Jueves</v>
      </c>
      <c r="N2" s="118">
        <f>INDEX(LB!$B:$E,ROW(5:5),2)</f>
        <v>1</v>
      </c>
      <c r="O2" s="120">
        <f>INDEX(LB!$B:$E,ROW(5:5)+72,4)</f>
        <v>267.3</v>
      </c>
      <c r="Q2" s="118" t="str">
        <f>INDEX(LB!$B:$E,ROW(5:5)+96,1)</f>
        <v>Viernes</v>
      </c>
      <c r="R2" s="118">
        <f>INDEX(LB!$B:$E,ROW(5:5),2)</f>
        <v>1</v>
      </c>
      <c r="S2" s="120">
        <f>INDEX(LB!$B:$E,ROW(5:5)+96,4)</f>
        <v>259.2</v>
      </c>
      <c r="U2" s="118" t="str">
        <f>INDEX(LB!$B:$E,ROW(5:5)+120,1)</f>
        <v>Sábado</v>
      </c>
      <c r="V2" s="118">
        <f>INDEX(LB!$B:$E,ROW(5:5),2)</f>
        <v>1</v>
      </c>
      <c r="W2" s="120">
        <f>INDEX(LB!$B:$E,ROW(5:5)+120,4)</f>
        <v>285.5</v>
      </c>
      <c r="Y2" s="118" t="str">
        <f>INDEX(LB!$B:$E,ROW(5:5)+144,1)</f>
        <v>Domingo</v>
      </c>
      <c r="Z2" s="118">
        <f>INDEX(LB!$B:$E,ROW(5:5),2)</f>
        <v>1</v>
      </c>
      <c r="AA2" s="120">
        <f>INDEX(LB!$B:$E,ROW(5:5)+144,4)</f>
        <v>303.7</v>
      </c>
      <c r="AE2" s="120"/>
      <c r="AI2" s="120"/>
      <c r="AM2" s="120"/>
      <c r="AQ2" s="120"/>
      <c r="AU2" s="120"/>
    </row>
    <row r="3" spans="1:47" x14ac:dyDescent="0.3">
      <c r="A3" s="118" t="str">
        <f>INDEX(LB!$B:$E,ROW(6:6),1)</f>
        <v>Lunes</v>
      </c>
      <c r="B3" s="118">
        <f>INDEX(LB!$B:$E,ROW(6:6),2)</f>
        <v>2</v>
      </c>
      <c r="C3" s="120">
        <f>INDEX(LB!$B:$E,ROW(6:6),4)</f>
        <v>282.3</v>
      </c>
      <c r="E3" s="118" t="str">
        <f>INDEX(LB!$B:$E,ROW(6:6)+24,1)</f>
        <v>Martes</v>
      </c>
      <c r="F3" s="118">
        <f>INDEX(LB!$B:$E,ROW(6:6),2)</f>
        <v>2</v>
      </c>
      <c r="G3" s="120">
        <f>INDEX(LB!$B:$E,ROW(6:6)+24,4)</f>
        <v>310.60000000000002</v>
      </c>
      <c r="I3" s="118" t="str">
        <f>INDEX(LB!$B:$E,ROW(6:6)+48,1)</f>
        <v>Miércoles</v>
      </c>
      <c r="J3" s="118">
        <f>INDEX(LB!$B:$E,ROW(6:6),2)</f>
        <v>2</v>
      </c>
      <c r="K3" s="120">
        <f>INDEX(LB!$B:$E,ROW(6:6)+48,4)</f>
        <v>296.2</v>
      </c>
      <c r="M3" s="118" t="str">
        <f>INDEX(LB!$B:$E,ROW(6:6)+72,1)</f>
        <v>Jueves</v>
      </c>
      <c r="N3" s="118">
        <f>INDEX(LB!$B:$E,ROW(6:6),2)</f>
        <v>2</v>
      </c>
      <c r="O3" s="120">
        <f>INDEX(LB!$B:$E,ROW(6:6)+72,4)</f>
        <v>286.7</v>
      </c>
      <c r="Q3" s="118" t="str">
        <f>INDEX(LB!$B:$E,ROW(6:6)+96,1)</f>
        <v>Viernes</v>
      </c>
      <c r="R3" s="118">
        <f>INDEX(LB!$B:$E,ROW(6:6),2)</f>
        <v>2</v>
      </c>
      <c r="S3" s="120">
        <f>INDEX(LB!$B:$E,ROW(6:6)+96,4)</f>
        <v>275.2</v>
      </c>
      <c r="U3" s="118" t="str">
        <f>INDEX(LB!$B:$E,ROW(6:6)+120,1)</f>
        <v>Sábado</v>
      </c>
      <c r="V3" s="118">
        <f>INDEX(LB!$B:$E,ROW(6:6),2)</f>
        <v>2</v>
      </c>
      <c r="W3" s="120">
        <f>INDEX(LB!$B:$E,ROW(6:6)+120,4)</f>
        <v>283.3</v>
      </c>
      <c r="Y3" s="118" t="str">
        <f>INDEX(LB!$B:$E,ROW(6:6)+144,1)</f>
        <v>Domingo</v>
      </c>
      <c r="Z3" s="118">
        <f>INDEX(LB!$B:$E,ROW(6:6),2)</f>
        <v>2</v>
      </c>
      <c r="AA3" s="120">
        <f>INDEX(LB!$B:$E,ROW(6:6)+144,4)</f>
        <v>311.3</v>
      </c>
      <c r="AE3" s="120"/>
      <c r="AI3" s="120"/>
      <c r="AM3" s="120"/>
      <c r="AQ3" s="120"/>
      <c r="AU3" s="120"/>
    </row>
    <row r="4" spans="1:47" x14ac:dyDescent="0.3">
      <c r="A4" s="118" t="str">
        <f>INDEX(LB!$B:$E,ROW(7:7),1)</f>
        <v>Lunes</v>
      </c>
      <c r="B4" s="118">
        <f>INDEX(LB!$B:$E,ROW(7:7),2)</f>
        <v>3</v>
      </c>
      <c r="C4" s="120">
        <f>INDEX(LB!$B:$E,ROW(7:7),4)</f>
        <v>288.60000000000002</v>
      </c>
      <c r="E4" s="118" t="str">
        <f>INDEX(LB!$B:$E,ROW(7:7)+24,1)</f>
        <v>Martes</v>
      </c>
      <c r="F4" s="118">
        <f>INDEX(LB!$B:$E,ROW(7:7),2)</f>
        <v>3</v>
      </c>
      <c r="G4" s="120">
        <f>INDEX(LB!$B:$E,ROW(7:7)+24,4)</f>
        <v>334.5</v>
      </c>
      <c r="I4" s="118" t="str">
        <f>INDEX(LB!$B:$E,ROW(7:7)+48,1)</f>
        <v>Miércoles</v>
      </c>
      <c r="J4" s="118">
        <f>INDEX(LB!$B:$E,ROW(7:7),2)</f>
        <v>3</v>
      </c>
      <c r="K4" s="120">
        <f>INDEX(LB!$B:$E,ROW(7:7)+48,4)</f>
        <v>284.5</v>
      </c>
      <c r="M4" s="118" t="str">
        <f>INDEX(LB!$B:$E,ROW(7:7)+72,1)</f>
        <v>Jueves</v>
      </c>
      <c r="N4" s="118">
        <f>INDEX(LB!$B:$E,ROW(7:7),2)</f>
        <v>3</v>
      </c>
      <c r="O4" s="120">
        <f>INDEX(LB!$B:$E,ROW(7:7)+72,4)</f>
        <v>297.3</v>
      </c>
      <c r="Q4" s="118" t="str">
        <f>INDEX(LB!$B:$E,ROW(7:7)+96,1)</f>
        <v>Viernes</v>
      </c>
      <c r="R4" s="118">
        <f>INDEX(LB!$B:$E,ROW(7:7),2)</f>
        <v>3</v>
      </c>
      <c r="S4" s="120">
        <f>INDEX(LB!$B:$E,ROW(7:7)+96,4)</f>
        <v>247.1</v>
      </c>
      <c r="U4" s="118" t="str">
        <f>INDEX(LB!$B:$E,ROW(7:7)+120,1)</f>
        <v>Sábado</v>
      </c>
      <c r="V4" s="118">
        <f>INDEX(LB!$B:$E,ROW(7:7),2)</f>
        <v>3</v>
      </c>
      <c r="W4" s="120">
        <f>INDEX(LB!$B:$E,ROW(7:7)+120,4)</f>
        <v>278.89999999999998</v>
      </c>
      <c r="Y4" s="118" t="str">
        <f>INDEX(LB!$B:$E,ROW(7:7)+144,1)</f>
        <v>Domingo</v>
      </c>
      <c r="Z4" s="118">
        <f>INDEX(LB!$B:$E,ROW(7:7),2)</f>
        <v>3</v>
      </c>
      <c r="AA4" s="120">
        <f>INDEX(LB!$B:$E,ROW(7:7)+144,4)</f>
        <v>316.39999999999998</v>
      </c>
      <c r="AE4" s="120"/>
      <c r="AI4" s="120"/>
      <c r="AM4" s="120"/>
      <c r="AQ4" s="120"/>
      <c r="AU4" s="120"/>
    </row>
    <row r="5" spans="1:47" x14ac:dyDescent="0.3">
      <c r="A5" s="118" t="str">
        <f>INDEX(LB!$B:$E,ROW(8:8),1)</f>
        <v>Lunes</v>
      </c>
      <c r="B5" s="118">
        <f>INDEX(LB!$B:$E,ROW(8:8),2)</f>
        <v>4</v>
      </c>
      <c r="C5" s="120">
        <f>INDEX(LB!$B:$E,ROW(8:8),4)</f>
        <v>282.7</v>
      </c>
      <c r="E5" s="118" t="str">
        <f>INDEX(LB!$B:$E,ROW(8:8)+24,1)</f>
        <v>Martes</v>
      </c>
      <c r="F5" s="118">
        <f>INDEX(LB!$B:$E,ROW(8:8),2)</f>
        <v>4</v>
      </c>
      <c r="G5" s="120">
        <f>INDEX(LB!$B:$E,ROW(8:8)+24,4)</f>
        <v>313.5</v>
      </c>
      <c r="I5" s="118" t="str">
        <f>INDEX(LB!$B:$E,ROW(8:8)+48,1)</f>
        <v>Miércoles</v>
      </c>
      <c r="J5" s="118">
        <f>INDEX(LB!$B:$E,ROW(8:8),2)</f>
        <v>4</v>
      </c>
      <c r="K5" s="120">
        <f>INDEX(LB!$B:$E,ROW(8:8)+48,4)</f>
        <v>277.10000000000002</v>
      </c>
      <c r="M5" s="118" t="str">
        <f>INDEX(LB!$B:$E,ROW(8:8)+72,1)</f>
        <v>Jueves</v>
      </c>
      <c r="N5" s="118">
        <f>INDEX(LB!$B:$E,ROW(8:8),2)</f>
        <v>4</v>
      </c>
      <c r="O5" s="120">
        <f>INDEX(LB!$B:$E,ROW(8:8)+72,4)</f>
        <v>285.7</v>
      </c>
      <c r="Q5" s="118" t="str">
        <f>INDEX(LB!$B:$E,ROW(8:8)+96,1)</f>
        <v>Viernes</v>
      </c>
      <c r="R5" s="118">
        <f>INDEX(LB!$B:$E,ROW(8:8),2)</f>
        <v>4</v>
      </c>
      <c r="S5" s="120">
        <f>INDEX(LB!$B:$E,ROW(8:8)+96,4)</f>
        <v>304.39999999999998</v>
      </c>
      <c r="U5" s="118" t="str">
        <f>INDEX(LB!$B:$E,ROW(8:8)+120,1)</f>
        <v>Sábado</v>
      </c>
      <c r="V5" s="118">
        <f>INDEX(LB!$B:$E,ROW(8:8),2)</f>
        <v>4</v>
      </c>
      <c r="W5" s="120">
        <f>INDEX(LB!$B:$E,ROW(8:8)+120,4)</f>
        <v>276.8</v>
      </c>
      <c r="Y5" s="118" t="str">
        <f>INDEX(LB!$B:$E,ROW(8:8)+144,1)</f>
        <v>Domingo</v>
      </c>
      <c r="Z5" s="118">
        <f>INDEX(LB!$B:$E,ROW(8:8),2)</f>
        <v>4</v>
      </c>
      <c r="AA5" s="120">
        <f>INDEX(LB!$B:$E,ROW(8:8)+144,4)</f>
        <v>319.39999999999998</v>
      </c>
      <c r="AE5" s="120"/>
      <c r="AI5" s="120"/>
      <c r="AM5" s="120"/>
      <c r="AQ5" s="120"/>
      <c r="AU5" s="120"/>
    </row>
    <row r="6" spans="1:47" x14ac:dyDescent="0.3">
      <c r="A6" s="118" t="str">
        <f>INDEX(LB!$B:$E,ROW(9:9),1)</f>
        <v>Lunes</v>
      </c>
      <c r="B6" s="118">
        <f>INDEX(LB!$B:$E,ROW(9:9),2)</f>
        <v>5</v>
      </c>
      <c r="C6" s="120">
        <f>INDEX(LB!$B:$E,ROW(9:9),4)</f>
        <v>262</v>
      </c>
      <c r="E6" s="118" t="str">
        <f>INDEX(LB!$B:$E,ROW(9:9)+24,1)</f>
        <v>Martes</v>
      </c>
      <c r="F6" s="118">
        <f>INDEX(LB!$B:$E,ROW(9:9),2)</f>
        <v>5</v>
      </c>
      <c r="G6" s="120">
        <f>INDEX(LB!$B:$E,ROW(9:9)+24,4)</f>
        <v>320.2</v>
      </c>
      <c r="I6" s="118" t="str">
        <f>INDEX(LB!$B:$E,ROW(9:9)+48,1)</f>
        <v>Miércoles</v>
      </c>
      <c r="J6" s="118">
        <f>INDEX(LB!$B:$E,ROW(9:9),2)</f>
        <v>5</v>
      </c>
      <c r="K6" s="120">
        <f>INDEX(LB!$B:$E,ROW(9:9)+48,4)</f>
        <v>298.39999999999998</v>
      </c>
      <c r="M6" s="118" t="str">
        <f>INDEX(LB!$B:$E,ROW(9:9)+72,1)</f>
        <v>Jueves</v>
      </c>
      <c r="N6" s="118">
        <f>INDEX(LB!$B:$E,ROW(9:9),2)</f>
        <v>5</v>
      </c>
      <c r="O6" s="120">
        <f>INDEX(LB!$B:$E,ROW(9:9)+72,4)</f>
        <v>287.3</v>
      </c>
      <c r="Q6" s="118" t="str">
        <f>INDEX(LB!$B:$E,ROW(9:9)+96,1)</f>
        <v>Viernes</v>
      </c>
      <c r="R6" s="118">
        <f>INDEX(LB!$B:$E,ROW(9:9),2)</f>
        <v>5</v>
      </c>
      <c r="S6" s="120">
        <f>INDEX(LB!$B:$E,ROW(9:9)+96,4)</f>
        <v>308.7</v>
      </c>
      <c r="U6" s="118" t="str">
        <f>INDEX(LB!$B:$E,ROW(9:9)+120,1)</f>
        <v>Sábado</v>
      </c>
      <c r="V6" s="118">
        <f>INDEX(LB!$B:$E,ROW(9:9),2)</f>
        <v>5</v>
      </c>
      <c r="W6" s="120">
        <f>INDEX(LB!$B:$E,ROW(9:9)+120,4)</f>
        <v>275.7</v>
      </c>
      <c r="Y6" s="118" t="str">
        <f>INDEX(LB!$B:$E,ROW(9:9)+144,1)</f>
        <v>Domingo</v>
      </c>
      <c r="Z6" s="118">
        <f>INDEX(LB!$B:$E,ROW(9:9),2)</f>
        <v>5</v>
      </c>
      <c r="AA6" s="120">
        <f>INDEX(LB!$B:$E,ROW(9:9)+144,4)</f>
        <v>304.8</v>
      </c>
      <c r="AE6" s="120"/>
      <c r="AI6" s="120"/>
      <c r="AM6" s="120"/>
      <c r="AQ6" s="120"/>
      <c r="AU6" s="120"/>
    </row>
    <row r="7" spans="1:47" x14ac:dyDescent="0.3">
      <c r="A7" s="118" t="str">
        <f>INDEX(LB!$B:$E,ROW(10:10),1)</f>
        <v>Lunes</v>
      </c>
      <c r="B7" s="118">
        <f>INDEX(LB!$B:$E,ROW(10:10),2)</f>
        <v>6</v>
      </c>
      <c r="C7" s="120">
        <f>INDEX(LB!$B:$E,ROW(10:10),4)</f>
        <v>270.2</v>
      </c>
      <c r="E7" s="118" t="str">
        <f>INDEX(LB!$B:$E,ROW(10:10)+24,1)</f>
        <v>Martes</v>
      </c>
      <c r="F7" s="118">
        <f>INDEX(LB!$B:$E,ROW(10:10),2)</f>
        <v>6</v>
      </c>
      <c r="G7" s="120">
        <f>INDEX(LB!$B:$E,ROW(10:10)+24,4)</f>
        <v>327.7</v>
      </c>
      <c r="I7" s="118" t="str">
        <f>INDEX(LB!$B:$E,ROW(10:10)+48,1)</f>
        <v>Miércoles</v>
      </c>
      <c r="J7" s="118">
        <f>INDEX(LB!$B:$E,ROW(10:10),2)</f>
        <v>6</v>
      </c>
      <c r="K7" s="120">
        <f>INDEX(LB!$B:$E,ROW(10:10)+48,4)</f>
        <v>268.10000000000002</v>
      </c>
      <c r="M7" s="118" t="str">
        <f>INDEX(LB!$B:$E,ROW(10:10)+72,1)</f>
        <v>Jueves</v>
      </c>
      <c r="N7" s="118">
        <f>INDEX(LB!$B:$E,ROW(10:10),2)</f>
        <v>6</v>
      </c>
      <c r="O7" s="120">
        <f>INDEX(LB!$B:$E,ROW(10:10)+72,4)</f>
        <v>291.7</v>
      </c>
      <c r="Q7" s="118" t="str">
        <f>INDEX(LB!$B:$E,ROW(10:10)+96,1)</f>
        <v>Viernes</v>
      </c>
      <c r="R7" s="118">
        <f>INDEX(LB!$B:$E,ROW(10:10),2)</f>
        <v>6</v>
      </c>
      <c r="S7" s="120">
        <f>INDEX(LB!$B:$E,ROW(10:10)+96,4)</f>
        <v>300.39999999999998</v>
      </c>
      <c r="U7" s="118" t="str">
        <f>INDEX(LB!$B:$E,ROW(10:10)+120,1)</f>
        <v>Sábado</v>
      </c>
      <c r="V7" s="118">
        <f>INDEX(LB!$B:$E,ROW(10:10),2)</f>
        <v>6</v>
      </c>
      <c r="W7" s="120">
        <f>INDEX(LB!$B:$E,ROW(10:10)+120,4)</f>
        <v>280.60000000000002</v>
      </c>
      <c r="Y7" s="118" t="str">
        <f>INDEX(LB!$B:$E,ROW(10:10)+144,1)</f>
        <v>Domingo</v>
      </c>
      <c r="Z7" s="118">
        <f>INDEX(LB!$B:$E,ROW(10:10),2)</f>
        <v>6</v>
      </c>
      <c r="AA7" s="120">
        <f>INDEX(LB!$B:$E,ROW(10:10)+144,4)</f>
        <v>278.8</v>
      </c>
      <c r="AE7" s="120"/>
      <c r="AI7" s="120"/>
      <c r="AM7" s="120"/>
      <c r="AQ7" s="120"/>
      <c r="AU7" s="120"/>
    </row>
    <row r="8" spans="1:47" x14ac:dyDescent="0.3">
      <c r="A8" s="118" t="str">
        <f>INDEX(LB!$B:$E,ROW(11:11),1)</f>
        <v>Lunes</v>
      </c>
      <c r="B8" s="118">
        <f>INDEX(LB!$B:$E,ROW(11:11),2)</f>
        <v>7</v>
      </c>
      <c r="C8" s="120">
        <f>INDEX(LB!$B:$E,ROW(11:11),4)</f>
        <v>294.7</v>
      </c>
      <c r="E8" s="118" t="str">
        <f>INDEX(LB!$B:$E,ROW(11:11)+24,1)</f>
        <v>Martes</v>
      </c>
      <c r="F8" s="118">
        <f>INDEX(LB!$B:$E,ROW(11:11),2)</f>
        <v>7</v>
      </c>
      <c r="G8" s="120">
        <f>INDEX(LB!$B:$E,ROW(11:11)+24,4)</f>
        <v>323.3</v>
      </c>
      <c r="I8" s="118" t="str">
        <f>INDEX(LB!$B:$E,ROW(11:11)+48,1)</f>
        <v>Miércoles</v>
      </c>
      <c r="J8" s="118">
        <f>INDEX(LB!$B:$E,ROW(11:11),2)</f>
        <v>7</v>
      </c>
      <c r="K8" s="120">
        <f>INDEX(LB!$B:$E,ROW(11:11)+48,4)</f>
        <v>266.2</v>
      </c>
      <c r="M8" s="118" t="str">
        <f>INDEX(LB!$B:$E,ROW(11:11)+72,1)</f>
        <v>Jueves</v>
      </c>
      <c r="N8" s="118">
        <f>INDEX(LB!$B:$E,ROW(11:11),2)</f>
        <v>7</v>
      </c>
      <c r="O8" s="120">
        <f>INDEX(LB!$B:$E,ROW(11:11)+72,4)</f>
        <v>292.3</v>
      </c>
      <c r="Q8" s="118" t="str">
        <f>INDEX(LB!$B:$E,ROW(11:11)+96,1)</f>
        <v>Viernes</v>
      </c>
      <c r="R8" s="118">
        <f>INDEX(LB!$B:$E,ROW(11:11),2)</f>
        <v>7</v>
      </c>
      <c r="S8" s="120">
        <f>INDEX(LB!$B:$E,ROW(11:11)+96,4)</f>
        <v>308.3</v>
      </c>
      <c r="U8" s="118" t="str">
        <f>INDEX(LB!$B:$E,ROW(11:11)+120,1)</f>
        <v>Sábado</v>
      </c>
      <c r="V8" s="118">
        <f>INDEX(LB!$B:$E,ROW(11:11),2)</f>
        <v>7</v>
      </c>
      <c r="W8" s="120">
        <f>INDEX(LB!$B:$E,ROW(11:11)+120,4)</f>
        <v>285.8</v>
      </c>
      <c r="Y8" s="118" t="str">
        <f>INDEX(LB!$B:$E,ROW(11:11)+144,1)</f>
        <v>Domingo</v>
      </c>
      <c r="Z8" s="118">
        <f>INDEX(LB!$B:$E,ROW(11:11),2)</f>
        <v>7</v>
      </c>
      <c r="AA8" s="120">
        <f>INDEX(LB!$B:$E,ROW(11:11)+144,4)</f>
        <v>288.39999999999998</v>
      </c>
      <c r="AE8" s="120"/>
      <c r="AI8" s="120"/>
      <c r="AM8" s="120"/>
      <c r="AQ8" s="120"/>
      <c r="AU8" s="120"/>
    </row>
    <row r="9" spans="1:47" x14ac:dyDescent="0.3">
      <c r="A9" s="118" t="str">
        <f>INDEX(LB!$B:$E,ROW(12:12),1)</f>
        <v>Lunes</v>
      </c>
      <c r="B9" s="118">
        <f>INDEX(LB!$B:$E,ROW(12:12),2)</f>
        <v>8</v>
      </c>
      <c r="C9" s="120">
        <f>INDEX(LB!$B:$E,ROW(12:12),4)</f>
        <v>278.5</v>
      </c>
      <c r="E9" s="118" t="str">
        <f>INDEX(LB!$B:$E,ROW(12:12)+24,1)</f>
        <v>Martes</v>
      </c>
      <c r="F9" s="118">
        <f>INDEX(LB!$B:$E,ROW(12:12),2)</f>
        <v>8</v>
      </c>
      <c r="G9" s="120">
        <f>INDEX(LB!$B:$E,ROW(12:12)+24,4)</f>
        <v>309.7</v>
      </c>
      <c r="I9" s="118" t="str">
        <f>INDEX(LB!$B:$E,ROW(12:12)+48,1)</f>
        <v>Miércoles</v>
      </c>
      <c r="J9" s="118">
        <f>INDEX(LB!$B:$E,ROW(12:12),2)</f>
        <v>8</v>
      </c>
      <c r="K9" s="120">
        <f>INDEX(LB!$B:$E,ROW(12:12)+48,4)</f>
        <v>266.60000000000002</v>
      </c>
      <c r="M9" s="118" t="str">
        <f>INDEX(LB!$B:$E,ROW(12:12)+72,1)</f>
        <v>Jueves</v>
      </c>
      <c r="N9" s="118">
        <f>INDEX(LB!$B:$E,ROW(12:12),2)</f>
        <v>8</v>
      </c>
      <c r="O9" s="120">
        <f>INDEX(LB!$B:$E,ROW(12:12)+72,4)</f>
        <v>276.3</v>
      </c>
      <c r="Q9" s="118" t="str">
        <f>INDEX(LB!$B:$E,ROW(12:12)+96,1)</f>
        <v>Viernes</v>
      </c>
      <c r="R9" s="118">
        <f>INDEX(LB!$B:$E,ROW(12:12),2)</f>
        <v>8</v>
      </c>
      <c r="S9" s="120">
        <f>INDEX(LB!$B:$E,ROW(12:12)+96,4)</f>
        <v>326.5</v>
      </c>
      <c r="U9" s="118" t="str">
        <f>INDEX(LB!$B:$E,ROW(12:12)+120,1)</f>
        <v>Sábado</v>
      </c>
      <c r="V9" s="118">
        <f>INDEX(LB!$B:$E,ROW(12:12),2)</f>
        <v>8</v>
      </c>
      <c r="W9" s="120">
        <f>INDEX(LB!$B:$E,ROW(12:12)+120,4)</f>
        <v>290.8</v>
      </c>
      <c r="Y9" s="118" t="str">
        <f>INDEX(LB!$B:$E,ROW(12:12)+144,1)</f>
        <v>Domingo</v>
      </c>
      <c r="Z9" s="118">
        <f>INDEX(LB!$B:$E,ROW(12:12),2)</f>
        <v>8</v>
      </c>
      <c r="AA9" s="120">
        <f>INDEX(LB!$B:$E,ROW(12:12)+144,4)</f>
        <v>277.5</v>
      </c>
      <c r="AE9" s="120"/>
      <c r="AI9" s="120"/>
      <c r="AM9" s="120"/>
      <c r="AQ9" s="120"/>
      <c r="AU9" s="120"/>
    </row>
    <row r="10" spans="1:47" x14ac:dyDescent="0.3">
      <c r="A10" s="118" t="str">
        <f>INDEX(LB!$B:$E,ROW(13:13),1)</f>
        <v>Lunes</v>
      </c>
      <c r="B10" s="118">
        <f>INDEX(LB!$B:$E,ROW(13:13),2)</f>
        <v>9</v>
      </c>
      <c r="C10" s="120">
        <f>INDEX(LB!$B:$E,ROW(13:13),4)</f>
        <v>302.2</v>
      </c>
      <c r="E10" s="118" t="str">
        <f>INDEX(LB!$B:$E,ROW(13:13)+24,1)</f>
        <v>Martes</v>
      </c>
      <c r="F10" s="118">
        <f>INDEX(LB!$B:$E,ROW(13:13),2)</f>
        <v>9</v>
      </c>
      <c r="G10" s="120">
        <f>INDEX(LB!$B:$E,ROW(13:13)+24,4)</f>
        <v>304</v>
      </c>
      <c r="I10" s="118" t="str">
        <f>INDEX(LB!$B:$E,ROW(13:13)+48,1)</f>
        <v>Miércoles</v>
      </c>
      <c r="J10" s="118">
        <f>INDEX(LB!$B:$E,ROW(13:13),2)</f>
        <v>9</v>
      </c>
      <c r="K10" s="120">
        <f>INDEX(LB!$B:$E,ROW(13:13)+48,4)</f>
        <v>271.7</v>
      </c>
      <c r="M10" s="118" t="str">
        <f>INDEX(LB!$B:$E,ROW(13:13)+72,1)</f>
        <v>Jueves</v>
      </c>
      <c r="N10" s="118">
        <f>INDEX(LB!$B:$E,ROW(13:13),2)</f>
        <v>9</v>
      </c>
      <c r="O10" s="120">
        <f>INDEX(LB!$B:$E,ROW(13:13)+72,4)</f>
        <v>267.8</v>
      </c>
      <c r="Q10" s="118" t="str">
        <f>INDEX(LB!$B:$E,ROW(13:13)+96,1)</f>
        <v>Viernes</v>
      </c>
      <c r="R10" s="118">
        <f>INDEX(LB!$B:$E,ROW(13:13),2)</f>
        <v>9</v>
      </c>
      <c r="S10" s="120">
        <f>INDEX(LB!$B:$E,ROW(13:13)+96,4)</f>
        <v>326.60000000000002</v>
      </c>
      <c r="U10" s="118" t="str">
        <f>INDEX(LB!$B:$E,ROW(13:13)+120,1)</f>
        <v>Sábado</v>
      </c>
      <c r="V10" s="118">
        <f>INDEX(LB!$B:$E,ROW(13:13),2)</f>
        <v>9</v>
      </c>
      <c r="W10" s="120">
        <f>INDEX(LB!$B:$E,ROW(13:13)+120,4)</f>
        <v>274.39999999999998</v>
      </c>
      <c r="Y10" s="118" t="str">
        <f>INDEX(LB!$B:$E,ROW(13:13)+144,1)</f>
        <v>Domingo</v>
      </c>
      <c r="Z10" s="118">
        <f>INDEX(LB!$B:$E,ROW(13:13),2)</f>
        <v>9</v>
      </c>
      <c r="AA10" s="120">
        <f>INDEX(LB!$B:$E,ROW(13:13)+144,4)</f>
        <v>283.8</v>
      </c>
      <c r="AE10" s="120"/>
      <c r="AI10" s="120"/>
      <c r="AM10" s="120"/>
      <c r="AQ10" s="120"/>
      <c r="AU10" s="120"/>
    </row>
    <row r="11" spans="1:47" x14ac:dyDescent="0.3">
      <c r="A11" s="118" t="str">
        <f>INDEX(LB!$B:$E,ROW(14:14),1)</f>
        <v>Lunes</v>
      </c>
      <c r="B11" s="118">
        <f>INDEX(LB!$B:$E,ROW(14:14),2)</f>
        <v>10</v>
      </c>
      <c r="C11" s="120">
        <f>INDEX(LB!$B:$E,ROW(14:14),4)</f>
        <v>290.5</v>
      </c>
      <c r="E11" s="118" t="str">
        <f>INDEX(LB!$B:$E,ROW(14:14)+24,1)</f>
        <v>Martes</v>
      </c>
      <c r="F11" s="118">
        <f>INDEX(LB!$B:$E,ROW(14:14),2)</f>
        <v>10</v>
      </c>
      <c r="G11" s="120">
        <f>INDEX(LB!$B:$E,ROW(14:14)+24,4)</f>
        <v>316.2</v>
      </c>
      <c r="I11" s="118" t="str">
        <f>INDEX(LB!$B:$E,ROW(14:14)+48,1)</f>
        <v>Miércoles</v>
      </c>
      <c r="J11" s="118">
        <f>INDEX(LB!$B:$E,ROW(14:14),2)</f>
        <v>10</v>
      </c>
      <c r="K11" s="120">
        <f>INDEX(LB!$B:$E,ROW(14:14)+48,4)</f>
        <v>316.2</v>
      </c>
      <c r="M11" s="118" t="str">
        <f>INDEX(LB!$B:$E,ROW(14:14)+72,1)</f>
        <v>Jueves</v>
      </c>
      <c r="N11" s="118">
        <f>INDEX(LB!$B:$E,ROW(14:14),2)</f>
        <v>10</v>
      </c>
      <c r="O11" s="120">
        <f>INDEX(LB!$B:$E,ROW(14:14)+72,4)</f>
        <v>274.8</v>
      </c>
      <c r="Q11" s="118" t="str">
        <f>INDEX(LB!$B:$E,ROW(14:14)+96,1)</f>
        <v>Viernes</v>
      </c>
      <c r="R11" s="118">
        <f>INDEX(LB!$B:$E,ROW(14:14),2)</f>
        <v>10</v>
      </c>
      <c r="S11" s="120">
        <f>INDEX(LB!$B:$E,ROW(14:14)+96,4)</f>
        <v>313.39999999999998</v>
      </c>
      <c r="U11" s="118" t="str">
        <f>INDEX(LB!$B:$E,ROW(14:14)+120,1)</f>
        <v>Sábado</v>
      </c>
      <c r="V11" s="118">
        <f>INDEX(LB!$B:$E,ROW(14:14),2)</f>
        <v>10</v>
      </c>
      <c r="W11" s="120">
        <f>INDEX(LB!$B:$E,ROW(14:14)+120,4)</f>
        <v>298.39999999999998</v>
      </c>
      <c r="Y11" s="118" t="str">
        <f>INDEX(LB!$B:$E,ROW(14:14)+144,1)</f>
        <v>Domingo</v>
      </c>
      <c r="Z11" s="118">
        <f>INDEX(LB!$B:$E,ROW(14:14),2)</f>
        <v>10</v>
      </c>
      <c r="AA11" s="120">
        <f>INDEX(LB!$B:$E,ROW(14:14)+144,4)</f>
        <v>275.89999999999998</v>
      </c>
      <c r="AE11" s="120"/>
      <c r="AI11" s="120"/>
      <c r="AM11" s="120"/>
      <c r="AQ11" s="120"/>
      <c r="AU11" s="120"/>
    </row>
    <row r="12" spans="1:47" x14ac:dyDescent="0.3">
      <c r="A12" s="118" t="str">
        <f>INDEX(LB!$B:$E,ROW(15:15),1)</f>
        <v>Lunes</v>
      </c>
      <c r="B12" s="118">
        <f>INDEX(LB!$B:$E,ROW(15:15),2)</f>
        <v>11</v>
      </c>
      <c r="C12" s="120">
        <f>INDEX(LB!$B:$E,ROW(15:15),4)</f>
        <v>293.8</v>
      </c>
      <c r="E12" s="118" t="str">
        <f>INDEX(LB!$B:$E,ROW(15:15)+24,1)</f>
        <v>Martes</v>
      </c>
      <c r="F12" s="118">
        <f>INDEX(LB!$B:$E,ROW(15:15),2)</f>
        <v>11</v>
      </c>
      <c r="G12" s="120">
        <f>INDEX(LB!$B:$E,ROW(15:15)+24,4)</f>
        <v>284</v>
      </c>
      <c r="I12" s="118" t="str">
        <f>INDEX(LB!$B:$E,ROW(15:15)+48,1)</f>
        <v>Miércoles</v>
      </c>
      <c r="J12" s="118">
        <f>INDEX(LB!$B:$E,ROW(15:15),2)</f>
        <v>11</v>
      </c>
      <c r="K12" s="120">
        <f>INDEX(LB!$B:$E,ROW(15:15)+48,4)</f>
        <v>319.7</v>
      </c>
      <c r="M12" s="118" t="str">
        <f>INDEX(LB!$B:$E,ROW(15:15)+72,1)</f>
        <v>Jueves</v>
      </c>
      <c r="N12" s="118">
        <f>INDEX(LB!$B:$E,ROW(15:15),2)</f>
        <v>11</v>
      </c>
      <c r="O12" s="120">
        <f>INDEX(LB!$B:$E,ROW(15:15)+72,4)</f>
        <v>289.8</v>
      </c>
      <c r="Q12" s="118" t="str">
        <f>INDEX(LB!$B:$E,ROW(15:15)+96,1)</f>
        <v>Viernes</v>
      </c>
      <c r="R12" s="118">
        <f>INDEX(LB!$B:$E,ROW(15:15),2)</f>
        <v>11</v>
      </c>
      <c r="S12" s="120">
        <f>INDEX(LB!$B:$E,ROW(15:15)+96,4)</f>
        <v>321</v>
      </c>
      <c r="U12" s="118" t="str">
        <f>INDEX(LB!$B:$E,ROW(15:15)+120,1)</f>
        <v>Sábado</v>
      </c>
      <c r="V12" s="118">
        <f>INDEX(LB!$B:$E,ROW(15:15),2)</f>
        <v>11</v>
      </c>
      <c r="W12" s="120">
        <f>INDEX(LB!$B:$E,ROW(15:15)+120,4)</f>
        <v>283.5</v>
      </c>
      <c r="Y12" s="118" t="str">
        <f>INDEX(LB!$B:$E,ROW(15:15)+144,1)</f>
        <v>Domingo</v>
      </c>
      <c r="Z12" s="118">
        <f>INDEX(LB!$B:$E,ROW(15:15),2)</f>
        <v>11</v>
      </c>
      <c r="AA12" s="120">
        <f>INDEX(LB!$B:$E,ROW(15:15)+144,4)</f>
        <v>295.2</v>
      </c>
      <c r="AE12" s="120"/>
      <c r="AI12" s="120"/>
      <c r="AM12" s="120"/>
      <c r="AQ12" s="120"/>
      <c r="AU12" s="120"/>
    </row>
    <row r="13" spans="1:47" x14ac:dyDescent="0.3">
      <c r="A13" s="118" t="str">
        <f>INDEX(LB!$B:$E,ROW(16:16),1)</f>
        <v>Lunes</v>
      </c>
      <c r="B13" s="118">
        <f>INDEX(LB!$B:$E,ROW(16:16),2)</f>
        <v>12</v>
      </c>
      <c r="C13" s="120">
        <f>INDEX(LB!$B:$E,ROW(16:16),4)</f>
        <v>292.60000000000002</v>
      </c>
      <c r="E13" s="118" t="str">
        <f>INDEX(LB!$B:$E,ROW(16:16)+24,1)</f>
        <v>Martes</v>
      </c>
      <c r="F13" s="118">
        <f>INDEX(LB!$B:$E,ROW(16:16),2)</f>
        <v>12</v>
      </c>
      <c r="G13" s="120">
        <f>INDEX(LB!$B:$E,ROW(16:16)+24,4)</f>
        <v>285.5</v>
      </c>
      <c r="I13" s="118" t="str">
        <f>INDEX(LB!$B:$E,ROW(16:16)+48,1)</f>
        <v>Miércoles</v>
      </c>
      <c r="J13" s="118">
        <f>INDEX(LB!$B:$E,ROW(16:16),2)</f>
        <v>12</v>
      </c>
      <c r="K13" s="120">
        <f>INDEX(LB!$B:$E,ROW(16:16)+48,4)</f>
        <v>303.89999999999998</v>
      </c>
      <c r="M13" s="118" t="str">
        <f>INDEX(LB!$B:$E,ROW(16:16)+72,1)</f>
        <v>Jueves</v>
      </c>
      <c r="N13" s="118">
        <f>INDEX(LB!$B:$E,ROW(16:16),2)</f>
        <v>12</v>
      </c>
      <c r="O13" s="120">
        <f>INDEX(LB!$B:$E,ROW(16:16)+72,4)</f>
        <v>288</v>
      </c>
      <c r="Q13" s="118" t="str">
        <f>INDEX(LB!$B:$E,ROW(16:16)+96,1)</f>
        <v>Viernes</v>
      </c>
      <c r="R13" s="118">
        <f>INDEX(LB!$B:$E,ROW(16:16),2)</f>
        <v>12</v>
      </c>
      <c r="S13" s="120">
        <f>INDEX(LB!$B:$E,ROW(16:16)+96,4)</f>
        <v>333.6</v>
      </c>
      <c r="U13" s="118" t="str">
        <f>INDEX(LB!$B:$E,ROW(16:16)+120,1)</f>
        <v>Sábado</v>
      </c>
      <c r="V13" s="118">
        <f>INDEX(LB!$B:$E,ROW(16:16),2)</f>
        <v>12</v>
      </c>
      <c r="W13" s="120">
        <f>INDEX(LB!$B:$E,ROW(16:16)+120,4)</f>
        <v>291.5</v>
      </c>
      <c r="Y13" s="118" t="str">
        <f>INDEX(LB!$B:$E,ROW(16:16)+144,1)</f>
        <v>Domingo</v>
      </c>
      <c r="Z13" s="118">
        <f>INDEX(LB!$B:$E,ROW(16:16),2)</f>
        <v>12</v>
      </c>
      <c r="AA13" s="120">
        <f>INDEX(LB!$B:$E,ROW(16:16)+144,4)</f>
        <v>305.7</v>
      </c>
      <c r="AE13" s="120"/>
      <c r="AI13" s="120"/>
      <c r="AM13" s="120"/>
      <c r="AQ13" s="120"/>
      <c r="AU13" s="120"/>
    </row>
    <row r="14" spans="1:47" x14ac:dyDescent="0.3">
      <c r="A14" s="118" t="str">
        <f>INDEX(LB!$B:$E,ROW(17:17),1)</f>
        <v>Lunes</v>
      </c>
      <c r="B14" s="118">
        <f>INDEX(LB!$B:$E,ROW(17:17),2)</f>
        <v>13</v>
      </c>
      <c r="C14" s="120">
        <f>INDEX(LB!$B:$E,ROW(17:17),4)</f>
        <v>283.89999999999998</v>
      </c>
      <c r="E14" s="118" t="str">
        <f>INDEX(LB!$B:$E,ROW(17:17)+24,1)</f>
        <v>Martes</v>
      </c>
      <c r="F14" s="118">
        <f>INDEX(LB!$B:$E,ROW(17:17),2)</f>
        <v>13</v>
      </c>
      <c r="G14" s="120">
        <f>INDEX(LB!$B:$E,ROW(17:17)+24,4)</f>
        <v>289.10000000000002</v>
      </c>
      <c r="I14" s="118" t="str">
        <f>INDEX(LB!$B:$E,ROW(17:17)+48,1)</f>
        <v>Miércoles</v>
      </c>
      <c r="J14" s="118">
        <f>INDEX(LB!$B:$E,ROW(17:17),2)</f>
        <v>13</v>
      </c>
      <c r="K14" s="120">
        <f>INDEX(LB!$B:$E,ROW(17:17)+48,4)</f>
        <v>314.8</v>
      </c>
      <c r="M14" s="118" t="str">
        <f>INDEX(LB!$B:$E,ROW(17:17)+72,1)</f>
        <v>Jueves</v>
      </c>
      <c r="N14" s="118">
        <f>INDEX(LB!$B:$E,ROW(17:17),2)</f>
        <v>13</v>
      </c>
      <c r="O14" s="120">
        <f>INDEX(LB!$B:$E,ROW(17:17)+72,4)</f>
        <v>286.89999999999998</v>
      </c>
      <c r="Q14" s="118" t="str">
        <f>INDEX(LB!$B:$E,ROW(17:17)+96,1)</f>
        <v>Viernes</v>
      </c>
      <c r="R14" s="118">
        <f>INDEX(LB!$B:$E,ROW(17:17),2)</f>
        <v>13</v>
      </c>
      <c r="S14" s="120">
        <f>INDEX(LB!$B:$E,ROW(17:17)+96,4)</f>
        <v>337.5</v>
      </c>
      <c r="U14" s="118" t="str">
        <f>INDEX(LB!$B:$E,ROW(17:17)+120,1)</f>
        <v>Sábado</v>
      </c>
      <c r="V14" s="118">
        <f>INDEX(LB!$B:$E,ROW(17:17),2)</f>
        <v>13</v>
      </c>
      <c r="W14" s="120">
        <f>INDEX(LB!$B:$E,ROW(17:17)+120,4)</f>
        <v>290.2</v>
      </c>
      <c r="Y14" s="118" t="str">
        <f>INDEX(LB!$B:$E,ROW(17:17)+144,1)</f>
        <v>Domingo</v>
      </c>
      <c r="Z14" s="118">
        <f>INDEX(LB!$B:$E,ROW(17:17),2)</f>
        <v>13</v>
      </c>
      <c r="AA14" s="120">
        <f>INDEX(LB!$B:$E,ROW(17:17)+144,4)</f>
        <v>290.7</v>
      </c>
      <c r="AE14" s="120"/>
      <c r="AI14" s="120"/>
      <c r="AM14" s="120"/>
      <c r="AQ14" s="120"/>
      <c r="AU14" s="120"/>
    </row>
    <row r="15" spans="1:47" x14ac:dyDescent="0.3">
      <c r="A15" s="118" t="str">
        <f>INDEX(LB!$B:$E,ROW(18:18),1)</f>
        <v>Lunes</v>
      </c>
      <c r="B15" s="118">
        <f>INDEX(LB!$B:$E,ROW(18:18),2)</f>
        <v>14</v>
      </c>
      <c r="C15" s="120">
        <f>INDEX(LB!$B:$E,ROW(18:18),4)</f>
        <v>281.5</v>
      </c>
      <c r="E15" s="118" t="str">
        <f>INDEX(LB!$B:$E,ROW(18:18)+24,1)</f>
        <v>Martes</v>
      </c>
      <c r="F15" s="118">
        <f>INDEX(LB!$B:$E,ROW(18:18),2)</f>
        <v>14</v>
      </c>
      <c r="G15" s="120">
        <f>INDEX(LB!$B:$E,ROW(18:18)+24,4)</f>
        <v>286.5</v>
      </c>
      <c r="I15" s="118" t="str">
        <f>INDEX(LB!$B:$E,ROW(18:18)+48,1)</f>
        <v>Miércoles</v>
      </c>
      <c r="J15" s="118">
        <f>INDEX(LB!$B:$E,ROW(18:18),2)</f>
        <v>14</v>
      </c>
      <c r="K15" s="120">
        <f>INDEX(LB!$B:$E,ROW(18:18)+48,4)</f>
        <v>326.2</v>
      </c>
      <c r="M15" s="118" t="str">
        <f>INDEX(LB!$B:$E,ROW(18:18)+72,1)</f>
        <v>Jueves</v>
      </c>
      <c r="N15" s="118">
        <f>INDEX(LB!$B:$E,ROW(18:18),2)</f>
        <v>14</v>
      </c>
      <c r="O15" s="120">
        <f>INDEX(LB!$B:$E,ROW(18:18)+72,4)</f>
        <v>285.7</v>
      </c>
      <c r="Q15" s="118" t="str">
        <f>INDEX(LB!$B:$E,ROW(18:18)+96,1)</f>
        <v>Viernes</v>
      </c>
      <c r="R15" s="118">
        <f>INDEX(LB!$B:$E,ROW(18:18),2)</f>
        <v>14</v>
      </c>
      <c r="S15" s="120">
        <f>INDEX(LB!$B:$E,ROW(18:18)+96,4)</f>
        <v>309.3</v>
      </c>
      <c r="U15" s="118" t="str">
        <f>INDEX(LB!$B:$E,ROW(18:18)+120,1)</f>
        <v>Sábado</v>
      </c>
      <c r="V15" s="118">
        <f>INDEX(LB!$B:$E,ROW(18:18),2)</f>
        <v>14</v>
      </c>
      <c r="W15" s="120">
        <f>INDEX(LB!$B:$E,ROW(18:18)+120,4)</f>
        <v>282</v>
      </c>
      <c r="Y15" s="118" t="str">
        <f>INDEX(LB!$B:$E,ROW(18:18)+144,1)</f>
        <v>Domingo</v>
      </c>
      <c r="Z15" s="118">
        <f>INDEX(LB!$B:$E,ROW(18:18),2)</f>
        <v>14</v>
      </c>
      <c r="AA15" s="120">
        <f>INDEX(LB!$B:$E,ROW(18:18)+144,4)</f>
        <v>278.8</v>
      </c>
      <c r="AE15" s="120"/>
      <c r="AI15" s="120"/>
      <c r="AM15" s="120"/>
      <c r="AQ15" s="120"/>
      <c r="AU15" s="120"/>
    </row>
    <row r="16" spans="1:47" x14ac:dyDescent="0.3">
      <c r="A16" s="118" t="str">
        <f>INDEX(LB!$B:$E,ROW(19:19),1)</f>
        <v>Lunes</v>
      </c>
      <c r="B16" s="118">
        <f>INDEX(LB!$B:$E,ROW(19:19),2)</f>
        <v>15</v>
      </c>
      <c r="C16" s="120">
        <f>INDEX(LB!$B:$E,ROW(19:19),4)</f>
        <v>264.39999999999998</v>
      </c>
      <c r="E16" s="118" t="str">
        <f>INDEX(LB!$B:$E,ROW(19:19)+24,1)</f>
        <v>Martes</v>
      </c>
      <c r="F16" s="118">
        <f>INDEX(LB!$B:$E,ROW(19:19),2)</f>
        <v>15</v>
      </c>
      <c r="G16" s="120">
        <f>INDEX(LB!$B:$E,ROW(19:19)+24,4)</f>
        <v>285.10000000000002</v>
      </c>
      <c r="I16" s="118" t="str">
        <f>INDEX(LB!$B:$E,ROW(19:19)+48,1)</f>
        <v>Miércoles</v>
      </c>
      <c r="J16" s="118">
        <f>INDEX(LB!$B:$E,ROW(19:19),2)</f>
        <v>15</v>
      </c>
      <c r="K16" s="120">
        <f>INDEX(LB!$B:$E,ROW(19:19)+48,4)</f>
        <v>309.60000000000002</v>
      </c>
      <c r="M16" s="118" t="str">
        <f>INDEX(LB!$B:$E,ROW(19:19)+72,1)</f>
        <v>Jueves</v>
      </c>
      <c r="N16" s="118">
        <f>INDEX(LB!$B:$E,ROW(19:19),2)</f>
        <v>15</v>
      </c>
      <c r="O16" s="120">
        <f>INDEX(LB!$B:$E,ROW(19:19)+72,4)</f>
        <v>282.60000000000002</v>
      </c>
      <c r="Q16" s="118" t="str">
        <f>INDEX(LB!$B:$E,ROW(19:19)+96,1)</f>
        <v>Viernes</v>
      </c>
      <c r="R16" s="118">
        <f>INDEX(LB!$B:$E,ROW(19:19),2)</f>
        <v>15</v>
      </c>
      <c r="S16" s="120">
        <f>INDEX(LB!$B:$E,ROW(19:19)+96,4)</f>
        <v>302.60000000000002</v>
      </c>
      <c r="U16" s="118" t="str">
        <f>INDEX(LB!$B:$E,ROW(19:19)+120,1)</f>
        <v>Sábado</v>
      </c>
      <c r="V16" s="118">
        <f>INDEX(LB!$B:$E,ROW(19:19),2)</f>
        <v>15</v>
      </c>
      <c r="W16" s="120">
        <f>INDEX(LB!$B:$E,ROW(19:19)+120,4)</f>
        <v>268.8</v>
      </c>
      <c r="Y16" s="118" t="str">
        <f>INDEX(LB!$B:$E,ROW(19:19)+144,1)</f>
        <v>Domingo</v>
      </c>
      <c r="Z16" s="118">
        <f>INDEX(LB!$B:$E,ROW(19:19),2)</f>
        <v>15</v>
      </c>
      <c r="AA16" s="120">
        <f>INDEX(LB!$B:$E,ROW(19:19)+144,4)</f>
        <v>294.60000000000002</v>
      </c>
      <c r="AE16" s="120"/>
      <c r="AI16" s="120"/>
      <c r="AM16" s="120"/>
      <c r="AQ16" s="120"/>
      <c r="AU16" s="120"/>
    </row>
    <row r="17" spans="1:47" x14ac:dyDescent="0.3">
      <c r="A17" s="118" t="str">
        <f>INDEX(LB!$B:$E,ROW(20:20),1)</f>
        <v>Lunes</v>
      </c>
      <c r="B17" s="118">
        <f>INDEX(LB!$B:$E,ROW(20:20),2)</f>
        <v>16</v>
      </c>
      <c r="C17" s="120">
        <f>INDEX(LB!$B:$E,ROW(20:20),4)</f>
        <v>275.60000000000002</v>
      </c>
      <c r="E17" s="118" t="str">
        <f>INDEX(LB!$B:$E,ROW(20:20)+24,1)</f>
        <v>Martes</v>
      </c>
      <c r="F17" s="118">
        <f>INDEX(LB!$B:$E,ROW(20:20),2)</f>
        <v>16</v>
      </c>
      <c r="G17" s="120">
        <f>INDEX(LB!$B:$E,ROW(20:20)+24,4)</f>
        <v>286.89999999999998</v>
      </c>
      <c r="I17" s="118" t="str">
        <f>INDEX(LB!$B:$E,ROW(20:20)+48,1)</f>
        <v>Miércoles</v>
      </c>
      <c r="J17" s="118">
        <f>INDEX(LB!$B:$E,ROW(20:20),2)</f>
        <v>16</v>
      </c>
      <c r="K17" s="120">
        <f>INDEX(LB!$B:$E,ROW(20:20)+48,4)</f>
        <v>312.8</v>
      </c>
      <c r="M17" s="118" t="str">
        <f>INDEX(LB!$B:$E,ROW(20:20)+72,1)</f>
        <v>Jueves</v>
      </c>
      <c r="N17" s="118">
        <f>INDEX(LB!$B:$E,ROW(20:20),2)</f>
        <v>16</v>
      </c>
      <c r="O17" s="120">
        <f>INDEX(LB!$B:$E,ROW(20:20)+72,4)</f>
        <v>294</v>
      </c>
      <c r="Q17" s="118" t="str">
        <f>INDEX(LB!$B:$E,ROW(20:20)+96,1)</f>
        <v>Viernes</v>
      </c>
      <c r="R17" s="118">
        <f>INDEX(LB!$B:$E,ROW(20:20),2)</f>
        <v>16</v>
      </c>
      <c r="S17" s="120">
        <f>INDEX(LB!$B:$E,ROW(20:20)+96,4)</f>
        <v>320</v>
      </c>
      <c r="U17" s="118" t="str">
        <f>INDEX(LB!$B:$E,ROW(20:20)+120,1)</f>
        <v>Sábado</v>
      </c>
      <c r="V17" s="118">
        <f>INDEX(LB!$B:$E,ROW(20:20),2)</f>
        <v>16</v>
      </c>
      <c r="W17" s="120">
        <f>INDEX(LB!$B:$E,ROW(20:20)+120,4)</f>
        <v>271.7</v>
      </c>
      <c r="Y17" s="118" t="str">
        <f>INDEX(LB!$B:$E,ROW(20:20)+144,1)</f>
        <v>Domingo</v>
      </c>
      <c r="Z17" s="118">
        <f>INDEX(LB!$B:$E,ROW(20:20),2)</f>
        <v>16</v>
      </c>
      <c r="AA17" s="120">
        <f>INDEX(LB!$B:$E,ROW(20:20)+144,4)</f>
        <v>292</v>
      </c>
      <c r="AE17" s="120"/>
      <c r="AI17" s="120"/>
      <c r="AM17" s="120"/>
      <c r="AQ17" s="120"/>
      <c r="AU17" s="120"/>
    </row>
    <row r="18" spans="1:47" x14ac:dyDescent="0.3">
      <c r="A18" s="118" t="str">
        <f>INDEX(LB!$B:$E,ROW(21:21),1)</f>
        <v>Lunes</v>
      </c>
      <c r="B18" s="118">
        <f>INDEX(LB!$B:$E,ROW(21:21),2)</f>
        <v>17</v>
      </c>
      <c r="C18" s="120">
        <f>INDEX(LB!$B:$E,ROW(21:21),4)</f>
        <v>241</v>
      </c>
      <c r="E18" s="118" t="str">
        <f>INDEX(LB!$B:$E,ROW(21:21)+24,1)</f>
        <v>Martes</v>
      </c>
      <c r="F18" s="118">
        <f>INDEX(LB!$B:$E,ROW(21:21),2)</f>
        <v>17</v>
      </c>
      <c r="G18" s="120">
        <f>INDEX(LB!$B:$E,ROW(21:21)+24,4)</f>
        <v>305.5</v>
      </c>
      <c r="I18" s="118" t="str">
        <f>INDEX(LB!$B:$E,ROW(21:21)+48,1)</f>
        <v>Miércoles</v>
      </c>
      <c r="J18" s="118">
        <f>INDEX(LB!$B:$E,ROW(21:21),2)</f>
        <v>17</v>
      </c>
      <c r="K18" s="120">
        <f>INDEX(LB!$B:$E,ROW(21:21)+48,4)</f>
        <v>326.7</v>
      </c>
      <c r="M18" s="118" t="str">
        <f>INDEX(LB!$B:$E,ROW(21:21)+72,1)</f>
        <v>Jueves</v>
      </c>
      <c r="N18" s="118">
        <f>INDEX(LB!$B:$E,ROW(21:21),2)</f>
        <v>17</v>
      </c>
      <c r="O18" s="120">
        <f>INDEX(LB!$B:$E,ROW(21:21)+72,4)</f>
        <v>293.5</v>
      </c>
      <c r="Q18" s="118" t="str">
        <f>INDEX(LB!$B:$E,ROW(21:21)+96,1)</f>
        <v>Viernes</v>
      </c>
      <c r="R18" s="118">
        <f>INDEX(LB!$B:$E,ROW(21:21),2)</f>
        <v>17</v>
      </c>
      <c r="S18" s="120">
        <f>INDEX(LB!$B:$E,ROW(21:21)+96,4)</f>
        <v>290.7</v>
      </c>
      <c r="U18" s="118" t="str">
        <f>INDEX(LB!$B:$E,ROW(21:21)+120,1)</f>
        <v>Sábado</v>
      </c>
      <c r="V18" s="118">
        <f>INDEX(LB!$B:$E,ROW(21:21),2)</f>
        <v>17</v>
      </c>
      <c r="W18" s="120">
        <f>INDEX(LB!$B:$E,ROW(21:21)+120,4)</f>
        <v>276.2</v>
      </c>
      <c r="Y18" s="118" t="str">
        <f>INDEX(LB!$B:$E,ROW(21:21)+144,1)</f>
        <v>Domingo</v>
      </c>
      <c r="Z18" s="118">
        <f>INDEX(LB!$B:$E,ROW(21:21),2)</f>
        <v>17</v>
      </c>
      <c r="AA18" s="120">
        <f>INDEX(LB!$B:$E,ROW(21:21)+144,4)</f>
        <v>280.2</v>
      </c>
      <c r="AE18" s="120"/>
      <c r="AI18" s="120"/>
      <c r="AM18" s="120"/>
      <c r="AQ18" s="120"/>
      <c r="AU18" s="120"/>
    </row>
    <row r="19" spans="1:47" x14ac:dyDescent="0.3">
      <c r="A19" s="118" t="str">
        <f>INDEX(LB!$B:$E,ROW(22:22),1)</f>
        <v>Lunes</v>
      </c>
      <c r="B19" s="118">
        <f>INDEX(LB!$B:$E,ROW(22:22),2)</f>
        <v>18</v>
      </c>
      <c r="C19" s="120">
        <f>INDEX(LB!$B:$E,ROW(22:22),4)</f>
        <v>263.89999999999998</v>
      </c>
      <c r="E19" s="118" t="str">
        <f>INDEX(LB!$B:$E,ROW(22:22)+24,1)</f>
        <v>Martes</v>
      </c>
      <c r="F19" s="118">
        <f>INDEX(LB!$B:$E,ROW(22:22),2)</f>
        <v>18</v>
      </c>
      <c r="G19" s="120">
        <f>INDEX(LB!$B:$E,ROW(22:22)+24,4)</f>
        <v>297.60000000000002</v>
      </c>
      <c r="I19" s="118" t="str">
        <f>INDEX(LB!$B:$E,ROW(22:22)+48,1)</f>
        <v>Miércoles</v>
      </c>
      <c r="J19" s="118">
        <f>INDEX(LB!$B:$E,ROW(22:22),2)</f>
        <v>18</v>
      </c>
      <c r="K19" s="120">
        <f>INDEX(LB!$B:$E,ROW(22:22)+48,4)</f>
        <v>302.10000000000002</v>
      </c>
      <c r="M19" s="118" t="str">
        <f>INDEX(LB!$B:$E,ROW(22:22)+72,1)</f>
        <v>Jueves</v>
      </c>
      <c r="N19" s="118">
        <f>INDEX(LB!$B:$E,ROW(22:22),2)</f>
        <v>18</v>
      </c>
      <c r="O19" s="120">
        <f>INDEX(LB!$B:$E,ROW(22:22)+72,4)</f>
        <v>264.60000000000002</v>
      </c>
      <c r="Q19" s="118" t="str">
        <f>INDEX(LB!$B:$E,ROW(22:22)+96,1)</f>
        <v>Viernes</v>
      </c>
      <c r="R19" s="118">
        <f>INDEX(LB!$B:$E,ROW(22:22),2)</f>
        <v>18</v>
      </c>
      <c r="S19" s="120">
        <f>INDEX(LB!$B:$E,ROW(22:22)+96,4)</f>
        <v>298.10000000000002</v>
      </c>
      <c r="U19" s="118" t="str">
        <f>INDEX(LB!$B:$E,ROW(22:22)+120,1)</f>
        <v>Sábado</v>
      </c>
      <c r="V19" s="118">
        <f>INDEX(LB!$B:$E,ROW(22:22),2)</f>
        <v>18</v>
      </c>
      <c r="W19" s="120">
        <f>INDEX(LB!$B:$E,ROW(22:22)+120,4)</f>
        <v>264.89999999999998</v>
      </c>
      <c r="Y19" s="118" t="str">
        <f>INDEX(LB!$B:$E,ROW(22:22)+144,1)</f>
        <v>Domingo</v>
      </c>
      <c r="Z19" s="118">
        <f>INDEX(LB!$B:$E,ROW(22:22),2)</f>
        <v>18</v>
      </c>
      <c r="AA19" s="120">
        <f>INDEX(LB!$B:$E,ROW(22:22)+144,4)</f>
        <v>284.2</v>
      </c>
      <c r="AE19" s="120"/>
      <c r="AI19" s="120"/>
      <c r="AM19" s="120"/>
      <c r="AQ19" s="120"/>
      <c r="AU19" s="120"/>
    </row>
    <row r="20" spans="1:47" x14ac:dyDescent="0.3">
      <c r="A20" s="118" t="str">
        <f>INDEX(LB!$B:$E,ROW(23:23),1)</f>
        <v>Lunes</v>
      </c>
      <c r="B20" s="118">
        <f>INDEX(LB!$B:$E,ROW(23:23),2)</f>
        <v>19</v>
      </c>
      <c r="C20" s="120">
        <f>INDEX(LB!$B:$E,ROW(23:23),4)</f>
        <v>240.3</v>
      </c>
      <c r="E20" s="118" t="str">
        <f>INDEX(LB!$B:$E,ROW(23:23)+24,1)</f>
        <v>Martes</v>
      </c>
      <c r="F20" s="118">
        <f>INDEX(LB!$B:$E,ROW(23:23),2)</f>
        <v>19</v>
      </c>
      <c r="G20" s="120">
        <f>INDEX(LB!$B:$E,ROW(23:23)+24,4)</f>
        <v>284</v>
      </c>
      <c r="I20" s="118" t="str">
        <f>INDEX(LB!$B:$E,ROW(23:23)+48,1)</f>
        <v>Miércoles</v>
      </c>
      <c r="J20" s="118">
        <f>INDEX(LB!$B:$E,ROW(23:23),2)</f>
        <v>19</v>
      </c>
      <c r="K20" s="120">
        <f>INDEX(LB!$B:$E,ROW(23:23)+48,4)</f>
        <v>305.5</v>
      </c>
      <c r="M20" s="118" t="str">
        <f>INDEX(LB!$B:$E,ROW(23:23)+72,1)</f>
        <v>Jueves</v>
      </c>
      <c r="N20" s="118">
        <f>INDEX(LB!$B:$E,ROW(23:23),2)</f>
        <v>19</v>
      </c>
      <c r="O20" s="120">
        <f>INDEX(LB!$B:$E,ROW(23:23)+72,4)</f>
        <v>259.8</v>
      </c>
      <c r="Q20" s="118" t="str">
        <f>INDEX(LB!$B:$E,ROW(23:23)+96,1)</f>
        <v>Viernes</v>
      </c>
      <c r="R20" s="118">
        <f>INDEX(LB!$B:$E,ROW(23:23),2)</f>
        <v>19</v>
      </c>
      <c r="S20" s="120">
        <f>INDEX(LB!$B:$E,ROW(23:23)+96,4)</f>
        <v>276.8</v>
      </c>
      <c r="U20" s="118" t="str">
        <f>INDEX(LB!$B:$E,ROW(23:23)+120,1)</f>
        <v>Sábado</v>
      </c>
      <c r="V20" s="118">
        <f>INDEX(LB!$B:$E,ROW(23:23),2)</f>
        <v>19</v>
      </c>
      <c r="W20" s="120">
        <f>INDEX(LB!$B:$E,ROW(23:23)+120,4)</f>
        <v>255</v>
      </c>
      <c r="Y20" s="118" t="str">
        <f>INDEX(LB!$B:$E,ROW(23:23)+144,1)</f>
        <v>Domingo</v>
      </c>
      <c r="Z20" s="118">
        <f>INDEX(LB!$B:$E,ROW(23:23),2)</f>
        <v>19</v>
      </c>
      <c r="AA20" s="120">
        <f>INDEX(LB!$B:$E,ROW(23:23)+144,4)</f>
        <v>283.2</v>
      </c>
      <c r="AE20" s="120"/>
      <c r="AI20" s="120"/>
      <c r="AM20" s="120"/>
      <c r="AQ20" s="120"/>
      <c r="AU20" s="120"/>
    </row>
    <row r="21" spans="1:47" x14ac:dyDescent="0.3">
      <c r="A21" s="118" t="str">
        <f>INDEX(LB!$B:$E,ROW(24:24),1)</f>
        <v>Lunes</v>
      </c>
      <c r="B21" s="118">
        <f>INDEX(LB!$B:$E,ROW(24:24),2)</f>
        <v>20</v>
      </c>
      <c r="C21" s="120">
        <f>INDEX(LB!$B:$E,ROW(24:24),4)</f>
        <v>253.8</v>
      </c>
      <c r="E21" s="118" t="str">
        <f>INDEX(LB!$B:$E,ROW(24:24)+24,1)</f>
        <v>Martes</v>
      </c>
      <c r="F21" s="118">
        <f>INDEX(LB!$B:$E,ROW(24:24),2)</f>
        <v>20</v>
      </c>
      <c r="G21" s="120">
        <f>INDEX(LB!$B:$E,ROW(24:24)+24,4)</f>
        <v>282.7</v>
      </c>
      <c r="I21" s="118" t="str">
        <f>INDEX(LB!$B:$E,ROW(24:24)+48,1)</f>
        <v>Miércoles</v>
      </c>
      <c r="J21" s="118">
        <f>INDEX(LB!$B:$E,ROW(24:24),2)</f>
        <v>20</v>
      </c>
      <c r="K21" s="120">
        <f>INDEX(LB!$B:$E,ROW(24:24)+48,4)</f>
        <v>303.3</v>
      </c>
      <c r="M21" s="118" t="str">
        <f>INDEX(LB!$B:$E,ROW(24:24)+72,1)</f>
        <v>Jueves</v>
      </c>
      <c r="N21" s="118">
        <f>INDEX(LB!$B:$E,ROW(24:24),2)</f>
        <v>20</v>
      </c>
      <c r="O21" s="120">
        <f>INDEX(LB!$B:$E,ROW(24:24)+72,4)</f>
        <v>272.89999999999998</v>
      </c>
      <c r="Q21" s="118" t="str">
        <f>INDEX(LB!$B:$E,ROW(24:24)+96,1)</f>
        <v>Viernes</v>
      </c>
      <c r="R21" s="118">
        <f>INDEX(LB!$B:$E,ROW(24:24),2)</f>
        <v>20</v>
      </c>
      <c r="S21" s="120">
        <f>INDEX(LB!$B:$E,ROW(24:24)+96,4)</f>
        <v>299.5</v>
      </c>
      <c r="U21" s="118" t="str">
        <f>INDEX(LB!$B:$E,ROW(24:24)+120,1)</f>
        <v>Sábado</v>
      </c>
      <c r="V21" s="118">
        <f>INDEX(LB!$B:$E,ROW(24:24),2)</f>
        <v>20</v>
      </c>
      <c r="W21" s="120">
        <f>INDEX(LB!$B:$E,ROW(24:24)+120,4)</f>
        <v>254.6</v>
      </c>
      <c r="Y21" s="118" t="str">
        <f>INDEX(LB!$B:$E,ROW(24:24)+144,1)</f>
        <v>Domingo</v>
      </c>
      <c r="Z21" s="118">
        <f>INDEX(LB!$B:$E,ROW(24:24),2)</f>
        <v>20</v>
      </c>
      <c r="AA21" s="120">
        <f>INDEX(LB!$B:$E,ROW(24:24)+144,4)</f>
        <v>278</v>
      </c>
      <c r="AE21" s="120"/>
      <c r="AI21" s="120"/>
      <c r="AM21" s="120"/>
      <c r="AQ21" s="120"/>
      <c r="AU21" s="120"/>
    </row>
    <row r="22" spans="1:47" x14ac:dyDescent="0.3">
      <c r="A22" s="118" t="str">
        <f>INDEX(LB!$B:$E,ROW(25:25),1)</f>
        <v>Lunes</v>
      </c>
      <c r="B22" s="118">
        <f>INDEX(LB!$B:$E,ROW(25:25),2)</f>
        <v>21</v>
      </c>
      <c r="C22" s="120">
        <f>INDEX(LB!$B:$E,ROW(25:25),4)</f>
        <v>258.5</v>
      </c>
      <c r="E22" s="118" t="str">
        <f>INDEX(LB!$B:$E,ROW(25:25)+24,1)</f>
        <v>Martes</v>
      </c>
      <c r="F22" s="118">
        <f>INDEX(LB!$B:$E,ROW(25:25),2)</f>
        <v>21</v>
      </c>
      <c r="G22" s="120">
        <f>INDEX(LB!$B:$E,ROW(25:25)+24,4)</f>
        <v>277.7</v>
      </c>
      <c r="I22" s="118" t="str">
        <f>INDEX(LB!$B:$E,ROW(25:25)+48,1)</f>
        <v>Miércoles</v>
      </c>
      <c r="J22" s="118">
        <f>INDEX(LB!$B:$E,ROW(25:25),2)</f>
        <v>21</v>
      </c>
      <c r="K22" s="120">
        <f>INDEX(LB!$B:$E,ROW(25:25)+48,4)</f>
        <v>291.5</v>
      </c>
      <c r="M22" s="118" t="str">
        <f>INDEX(LB!$B:$E,ROW(25:25)+72,1)</f>
        <v>Jueves</v>
      </c>
      <c r="N22" s="118">
        <f>INDEX(LB!$B:$E,ROW(25:25),2)</f>
        <v>21</v>
      </c>
      <c r="O22" s="120">
        <f>INDEX(LB!$B:$E,ROW(25:25)+72,4)</f>
        <v>267</v>
      </c>
      <c r="Q22" s="118" t="str">
        <f>INDEX(LB!$B:$E,ROW(25:25)+96,1)</f>
        <v>Viernes</v>
      </c>
      <c r="R22" s="118">
        <f>INDEX(LB!$B:$E,ROW(25:25),2)</f>
        <v>21</v>
      </c>
      <c r="S22" s="120">
        <f>INDEX(LB!$B:$E,ROW(25:25)+96,4)</f>
        <v>274.8</v>
      </c>
      <c r="U22" s="118" t="str">
        <f>INDEX(LB!$B:$E,ROW(25:25)+120,1)</f>
        <v>Sábado</v>
      </c>
      <c r="V22" s="118">
        <f>INDEX(LB!$B:$E,ROW(25:25),2)</f>
        <v>21</v>
      </c>
      <c r="W22" s="120">
        <f>INDEX(LB!$B:$E,ROW(25:25)+120,4)</f>
        <v>275.8</v>
      </c>
      <c r="Y22" s="118" t="str">
        <f>INDEX(LB!$B:$E,ROW(25:25)+144,1)</f>
        <v>Domingo</v>
      </c>
      <c r="Z22" s="118">
        <f>INDEX(LB!$B:$E,ROW(25:25),2)</f>
        <v>21</v>
      </c>
      <c r="AA22" s="120">
        <f>INDEX(LB!$B:$E,ROW(25:25)+144,4)</f>
        <v>292.7</v>
      </c>
      <c r="AE22" s="120"/>
      <c r="AI22" s="120"/>
      <c r="AM22" s="120"/>
      <c r="AQ22" s="120"/>
      <c r="AU22" s="120"/>
    </row>
    <row r="23" spans="1:47" x14ac:dyDescent="0.3">
      <c r="A23" s="118" t="str">
        <f>INDEX(LB!$B:$E,ROW(26:26),1)</f>
        <v>Lunes</v>
      </c>
      <c r="B23" s="118">
        <f>INDEX(LB!$B:$E,ROW(26:26),2)</f>
        <v>22</v>
      </c>
      <c r="C23" s="120">
        <f>INDEX(LB!$B:$E,ROW(26:26),4)</f>
        <v>260.2</v>
      </c>
      <c r="E23" s="118" t="str">
        <f>INDEX(LB!$B:$E,ROW(26:26)+24,1)</f>
        <v>Martes</v>
      </c>
      <c r="F23" s="118">
        <f>INDEX(LB!$B:$E,ROW(26:26),2)</f>
        <v>22</v>
      </c>
      <c r="G23" s="120">
        <f>INDEX(LB!$B:$E,ROW(26:26)+24,4)</f>
        <v>267.2</v>
      </c>
      <c r="I23" s="118" t="str">
        <f>INDEX(LB!$B:$E,ROW(26:26)+48,1)</f>
        <v>Miércoles</v>
      </c>
      <c r="J23" s="118">
        <f>INDEX(LB!$B:$E,ROW(26:26),2)</f>
        <v>22</v>
      </c>
      <c r="K23" s="120">
        <f>INDEX(LB!$B:$E,ROW(26:26)+48,4)</f>
        <v>286.39999999999998</v>
      </c>
      <c r="M23" s="118" t="str">
        <f>INDEX(LB!$B:$E,ROW(26:26)+72,1)</f>
        <v>Jueves</v>
      </c>
      <c r="N23" s="118">
        <f>INDEX(LB!$B:$E,ROW(26:26),2)</f>
        <v>22</v>
      </c>
      <c r="O23" s="120">
        <f>INDEX(LB!$B:$E,ROW(26:26)+72,4)</f>
        <v>248.6</v>
      </c>
      <c r="Q23" s="118" t="str">
        <f>INDEX(LB!$B:$E,ROW(26:26)+96,1)</f>
        <v>Viernes</v>
      </c>
      <c r="R23" s="118">
        <f>INDEX(LB!$B:$E,ROW(26:26),2)</f>
        <v>22</v>
      </c>
      <c r="S23" s="120">
        <f>INDEX(LB!$B:$E,ROW(26:26)+96,4)</f>
        <v>292.89999999999998</v>
      </c>
      <c r="U23" s="118" t="str">
        <f>INDEX(LB!$B:$E,ROW(26:26)+120,1)</f>
        <v>Sábado</v>
      </c>
      <c r="V23" s="118">
        <f>INDEX(LB!$B:$E,ROW(26:26),2)</f>
        <v>22</v>
      </c>
      <c r="W23" s="120">
        <f>INDEX(LB!$B:$E,ROW(26:26)+120,4)</f>
        <v>259.89999999999998</v>
      </c>
      <c r="Y23" s="118" t="str">
        <f>INDEX(LB!$B:$E,ROW(26:26)+144,1)</f>
        <v>Domingo</v>
      </c>
      <c r="Z23" s="118">
        <f>INDEX(LB!$B:$E,ROW(26:26),2)</f>
        <v>22</v>
      </c>
      <c r="AA23" s="120">
        <f>INDEX(LB!$B:$E,ROW(26:26)+144,4)</f>
        <v>283.3</v>
      </c>
      <c r="AE23" s="120"/>
      <c r="AI23" s="120"/>
      <c r="AM23" s="120"/>
      <c r="AQ23" s="120"/>
      <c r="AU23" s="120"/>
    </row>
    <row r="24" spans="1:47" x14ac:dyDescent="0.3">
      <c r="A24" s="118" t="str">
        <f>INDEX(LB!$B:$E,ROW(27:27),1)</f>
        <v>Lunes</v>
      </c>
      <c r="B24" s="118">
        <f>INDEX(LB!$B:$E,ROW(27:27),2)</f>
        <v>23</v>
      </c>
      <c r="C24" s="120">
        <f>INDEX(LB!$B:$E,ROW(27:27),4)</f>
        <v>298</v>
      </c>
      <c r="E24" s="118" t="str">
        <f>INDEX(LB!$B:$E,ROW(27:27)+24,1)</f>
        <v>Martes</v>
      </c>
      <c r="F24" s="118">
        <f>INDEX(LB!$B:$E,ROW(27:27),2)</f>
        <v>23</v>
      </c>
      <c r="G24" s="120">
        <f>INDEX(LB!$B:$E,ROW(27:27)+24,4)</f>
        <v>270.3</v>
      </c>
      <c r="I24" s="118" t="str">
        <f>INDEX(LB!$B:$E,ROW(27:27)+48,1)</f>
        <v>Miércoles</v>
      </c>
      <c r="J24" s="118">
        <f>INDEX(LB!$B:$E,ROW(27:27),2)</f>
        <v>23</v>
      </c>
      <c r="K24" s="120">
        <f>INDEX(LB!$B:$E,ROW(27:27)+48,4)</f>
        <v>291.10000000000002</v>
      </c>
      <c r="M24" s="118" t="str">
        <f>INDEX(LB!$B:$E,ROW(27:27)+72,1)</f>
        <v>Jueves</v>
      </c>
      <c r="N24" s="118">
        <f>INDEX(LB!$B:$E,ROW(27:27),2)</f>
        <v>23</v>
      </c>
      <c r="O24" s="120">
        <f>INDEX(LB!$B:$E,ROW(27:27)+72,4)</f>
        <v>244.3</v>
      </c>
      <c r="Q24" s="118" t="str">
        <f>INDEX(LB!$B:$E,ROW(27:27)+96,1)</f>
        <v>Viernes</v>
      </c>
      <c r="R24" s="118">
        <f>INDEX(LB!$B:$E,ROW(27:27),2)</f>
        <v>23</v>
      </c>
      <c r="S24" s="120">
        <f>INDEX(LB!$B:$E,ROW(27:27)+96,4)</f>
        <v>293.7</v>
      </c>
      <c r="U24" s="118" t="str">
        <f>INDEX(LB!$B:$E,ROW(27:27)+120,1)</f>
        <v>Sábado</v>
      </c>
      <c r="V24" s="118">
        <f>INDEX(LB!$B:$E,ROW(27:27),2)</f>
        <v>23</v>
      </c>
      <c r="W24" s="120">
        <f>INDEX(LB!$B:$E,ROW(27:27)+120,4)</f>
        <v>247.4</v>
      </c>
      <c r="Y24" s="118" t="str">
        <f>INDEX(LB!$B:$E,ROW(27:27)+144,1)</f>
        <v>Domingo</v>
      </c>
      <c r="Z24" s="118">
        <f>INDEX(LB!$B:$E,ROW(27:27),2)</f>
        <v>23</v>
      </c>
      <c r="AA24" s="120">
        <f>INDEX(LB!$B:$E,ROW(27:27)+144,4)</f>
        <v>301.8</v>
      </c>
      <c r="AE24" s="120"/>
      <c r="AI24" s="120"/>
      <c r="AM24" s="120"/>
      <c r="AQ24" s="120"/>
      <c r="AU24" s="120"/>
    </row>
    <row r="25" spans="1:47" x14ac:dyDescent="0.3">
      <c r="A25" s="118" t="str">
        <f>INDEX(LB!$B:$E,ROW(28:28),1)</f>
        <v>Lunes</v>
      </c>
      <c r="B25" s="118">
        <f>INDEX(LB!$B:$E,ROW(28:28),2)</f>
        <v>24</v>
      </c>
      <c r="C25" s="120">
        <f>INDEX(LB!$B:$E,ROW(28:28),4)</f>
        <v>299.8</v>
      </c>
      <c r="E25" s="118" t="str">
        <f>INDEX(LB!$B:$E,ROW(28:28)+24,1)</f>
        <v>Martes</v>
      </c>
      <c r="F25" s="118">
        <f>INDEX(LB!$B:$E,ROW(28:28),2)</f>
        <v>24</v>
      </c>
      <c r="G25" s="120">
        <f>INDEX(LB!$B:$E,ROW(28:28)+24,4)</f>
        <v>291.5</v>
      </c>
      <c r="I25" s="118" t="str">
        <f>INDEX(LB!$B:$E,ROW(28:28)+48,1)</f>
        <v>Miércoles</v>
      </c>
      <c r="J25" s="118">
        <f>INDEX(LB!$B:$E,ROW(28:28),2)</f>
        <v>24</v>
      </c>
      <c r="K25" s="120">
        <f>INDEX(LB!$B:$E,ROW(28:28)+48,4)</f>
        <v>290.2</v>
      </c>
      <c r="M25" s="118" t="str">
        <f>INDEX(LB!$B:$E,ROW(28:28)+72,1)</f>
        <v>Jueves</v>
      </c>
      <c r="N25" s="118">
        <f>INDEX(LB!$B:$E,ROW(28:28),2)</f>
        <v>24</v>
      </c>
      <c r="O25" s="120">
        <f>INDEX(LB!$B:$E,ROW(28:28)+72,4)</f>
        <v>246</v>
      </c>
      <c r="Q25" s="118" t="str">
        <f>INDEX(LB!$B:$E,ROW(28:28)+96,1)</f>
        <v>Viernes</v>
      </c>
      <c r="R25" s="118">
        <f>INDEX(LB!$B:$E,ROW(28:28),2)</f>
        <v>24</v>
      </c>
      <c r="S25" s="120">
        <f>INDEX(LB!$B:$E,ROW(28:28)+96,4)</f>
        <v>289</v>
      </c>
      <c r="U25" s="118" t="str">
        <f>INDEX(LB!$B:$E,ROW(28:28)+120,1)</f>
        <v>Sábado</v>
      </c>
      <c r="V25" s="118">
        <f>INDEX(LB!$B:$E,ROW(28:28),2)</f>
        <v>24</v>
      </c>
      <c r="W25" s="120">
        <f>INDEX(LB!$B:$E,ROW(28:28)+120,4)</f>
        <v>305.89999999999998</v>
      </c>
      <c r="Y25" s="118" t="str">
        <f>INDEX(LB!$B:$E,ROW(28:28)+144,1)</f>
        <v>Domingo</v>
      </c>
      <c r="Z25" s="118">
        <f>INDEX(LB!$B:$E,ROW(28:28),2)</f>
        <v>24</v>
      </c>
      <c r="AA25" s="120">
        <f>INDEX(LB!$B:$E,ROW(28:28)+144,4)</f>
        <v>295.2</v>
      </c>
      <c r="AE25" s="120"/>
      <c r="AI25" s="120"/>
      <c r="AM25" s="120"/>
      <c r="AQ25" s="120"/>
      <c r="AU25" s="120"/>
    </row>
    <row r="26" spans="1:47" x14ac:dyDescent="0.3">
      <c r="C26" s="120"/>
      <c r="G26" s="120"/>
      <c r="K26" s="120"/>
      <c r="O26" s="120"/>
      <c r="S26" s="120"/>
      <c r="W26" s="120"/>
      <c r="AA26" s="120"/>
      <c r="AE26" s="120"/>
      <c r="AI26" s="120"/>
      <c r="AM26" s="120"/>
      <c r="AQ26" s="120"/>
      <c r="AU26" s="120"/>
    </row>
    <row r="27" spans="1:47" x14ac:dyDescent="0.3">
      <c r="C27" s="120"/>
      <c r="G27" s="120"/>
      <c r="K27" s="120"/>
      <c r="O27" s="120"/>
      <c r="S27" s="120"/>
      <c r="W27" s="120"/>
      <c r="AA27" s="120"/>
      <c r="AE27" s="120"/>
      <c r="AI27" s="120"/>
      <c r="AM27" s="120"/>
      <c r="AQ27" s="120"/>
      <c r="AU27" s="120"/>
    </row>
    <row r="28" spans="1:47" x14ac:dyDescent="0.3">
      <c r="C28" s="120"/>
      <c r="G28" s="120"/>
      <c r="K28" s="120"/>
      <c r="O28" s="120"/>
      <c r="S28" s="120"/>
      <c r="W28" s="120"/>
      <c r="AA28" s="120"/>
      <c r="AE28" s="120"/>
      <c r="AI28" s="120"/>
      <c r="AM28" s="120"/>
      <c r="AQ28" s="120"/>
      <c r="AU28" s="120"/>
    </row>
    <row r="29" spans="1:47" x14ac:dyDescent="0.3">
      <c r="C29" s="120"/>
      <c r="G29" s="120"/>
      <c r="K29" s="120"/>
      <c r="O29" s="120"/>
      <c r="S29" s="120"/>
      <c r="W29" s="120"/>
      <c r="AA29" s="120"/>
      <c r="AE29" s="120"/>
      <c r="AI29" s="120"/>
      <c r="AM29" s="120"/>
      <c r="AQ29" s="120"/>
      <c r="AU29" s="120"/>
    </row>
    <row r="30" spans="1:47" x14ac:dyDescent="0.3">
      <c r="C30" s="120"/>
      <c r="G30" s="120"/>
      <c r="K30" s="120"/>
      <c r="O30" s="120"/>
      <c r="S30" s="120"/>
      <c r="W30" s="120"/>
      <c r="AA30" s="120"/>
      <c r="AE30" s="120"/>
      <c r="AI30" s="120"/>
      <c r="AM30" s="120"/>
      <c r="AQ30" s="120"/>
      <c r="AU30" s="120"/>
    </row>
    <row r="31" spans="1:47" x14ac:dyDescent="0.3">
      <c r="C31" s="120"/>
      <c r="G31" s="120"/>
      <c r="K31" s="120"/>
      <c r="O31" s="120"/>
      <c r="S31" s="120"/>
      <c r="W31" s="120"/>
      <c r="AA31" s="120"/>
      <c r="AE31" s="120"/>
      <c r="AI31" s="120"/>
      <c r="AM31" s="120"/>
      <c r="AQ31" s="120"/>
      <c r="AU31" s="120"/>
    </row>
    <row r="32" spans="1:47" x14ac:dyDescent="0.3">
      <c r="C32" s="120"/>
      <c r="G32" s="120"/>
      <c r="K32" s="120"/>
      <c r="O32" s="120"/>
      <c r="S32" s="120"/>
      <c r="W32" s="120"/>
      <c r="AA32" s="120"/>
      <c r="AE32" s="120"/>
      <c r="AI32" s="120"/>
      <c r="AM32" s="120"/>
      <c r="AQ32" s="120"/>
      <c r="AU32" s="120"/>
    </row>
    <row r="33" spans="3:47" x14ac:dyDescent="0.3">
      <c r="C33" s="120"/>
      <c r="G33" s="120"/>
      <c r="K33" s="120"/>
      <c r="O33" s="120"/>
      <c r="S33" s="120"/>
      <c r="W33" s="120"/>
      <c r="AA33" s="120"/>
      <c r="AE33" s="120"/>
      <c r="AI33" s="120"/>
      <c r="AM33" s="120"/>
      <c r="AQ33" s="120"/>
      <c r="AU33" s="120"/>
    </row>
    <row r="34" spans="3:47" x14ac:dyDescent="0.3">
      <c r="C34" s="120"/>
      <c r="G34" s="120"/>
      <c r="K34" s="120"/>
      <c r="O34" s="120"/>
      <c r="S34" s="120"/>
      <c r="W34" s="120"/>
      <c r="AA34" s="120"/>
      <c r="AE34" s="120"/>
      <c r="AI34" s="120"/>
      <c r="AM34" s="120"/>
      <c r="AQ34" s="120"/>
      <c r="AU34" s="120"/>
    </row>
    <row r="35" spans="3:47" x14ac:dyDescent="0.3">
      <c r="C35" s="120"/>
      <c r="G35" s="120"/>
      <c r="K35" s="120"/>
      <c r="O35" s="120"/>
      <c r="S35" s="120"/>
      <c r="W35" s="120"/>
      <c r="AA35" s="120"/>
      <c r="AE35" s="120"/>
      <c r="AI35" s="120"/>
      <c r="AM35" s="120"/>
      <c r="AQ35" s="120"/>
      <c r="AU35" s="120"/>
    </row>
    <row r="36" spans="3:47" x14ac:dyDescent="0.3">
      <c r="C36" s="120"/>
      <c r="G36" s="120"/>
      <c r="K36" s="120"/>
      <c r="O36" s="120"/>
      <c r="S36" s="120"/>
      <c r="W36" s="120"/>
      <c r="AA36" s="120"/>
      <c r="AE36" s="120"/>
      <c r="AI36" s="120"/>
      <c r="AM36" s="120"/>
      <c r="AQ36" s="120"/>
      <c r="AU36" s="120"/>
    </row>
    <row r="37" spans="3:47" x14ac:dyDescent="0.3">
      <c r="C37" s="120"/>
      <c r="G37" s="120"/>
      <c r="K37" s="120"/>
      <c r="O37" s="120"/>
      <c r="S37" s="120"/>
      <c r="W37" s="120"/>
      <c r="AA37" s="120"/>
      <c r="AE37" s="120"/>
      <c r="AI37" s="120"/>
      <c r="AM37" s="120"/>
      <c r="AQ37" s="120"/>
      <c r="AU37" s="120"/>
    </row>
    <row r="38" spans="3:47" x14ac:dyDescent="0.3">
      <c r="C38" s="120"/>
      <c r="G38" s="120"/>
      <c r="K38" s="120"/>
      <c r="O38" s="120"/>
      <c r="S38" s="120"/>
      <c r="W38" s="120"/>
      <c r="AA38" s="120"/>
      <c r="AE38" s="120"/>
      <c r="AI38" s="120"/>
      <c r="AM38" s="120"/>
      <c r="AQ38" s="120"/>
      <c r="AU38" s="120"/>
    </row>
    <row r="39" spans="3:47" x14ac:dyDescent="0.3">
      <c r="C39" s="120"/>
      <c r="G39" s="120"/>
      <c r="K39" s="120"/>
      <c r="O39" s="120"/>
      <c r="S39" s="120"/>
      <c r="W39" s="120"/>
      <c r="AA39" s="120"/>
      <c r="AE39" s="120"/>
      <c r="AI39" s="120"/>
      <c r="AM39" s="120"/>
      <c r="AQ39" s="120"/>
      <c r="AU39" s="120"/>
    </row>
    <row r="40" spans="3:47" x14ac:dyDescent="0.3">
      <c r="C40" s="120"/>
      <c r="G40" s="120"/>
      <c r="K40" s="120"/>
      <c r="O40" s="120"/>
      <c r="S40" s="120"/>
      <c r="W40" s="120"/>
      <c r="AA40" s="120"/>
      <c r="AE40" s="120"/>
      <c r="AI40" s="120"/>
      <c r="AM40" s="120"/>
      <c r="AQ40" s="120"/>
      <c r="AU40" s="120"/>
    </row>
    <row r="41" spans="3:47" x14ac:dyDescent="0.3">
      <c r="C41" s="120"/>
      <c r="G41" s="120"/>
      <c r="K41" s="120"/>
      <c r="O41" s="120"/>
      <c r="S41" s="120"/>
      <c r="W41" s="120"/>
      <c r="AA41" s="120"/>
      <c r="AE41" s="120"/>
      <c r="AI41" s="120"/>
      <c r="AM41" s="120"/>
      <c r="AQ41" s="120"/>
      <c r="AU41" s="120"/>
    </row>
    <row r="42" spans="3:47" x14ac:dyDescent="0.3">
      <c r="C42" s="120"/>
      <c r="G42" s="120"/>
      <c r="K42" s="120"/>
      <c r="O42" s="120"/>
      <c r="S42" s="120"/>
      <c r="W42" s="120"/>
      <c r="AA42" s="120"/>
      <c r="AE42" s="120"/>
      <c r="AI42" s="120"/>
      <c r="AM42" s="120"/>
      <c r="AQ42" s="120"/>
      <c r="AU42" s="120"/>
    </row>
    <row r="43" spans="3:47" x14ac:dyDescent="0.3">
      <c r="C43" s="120"/>
      <c r="G43" s="120"/>
      <c r="K43" s="120"/>
      <c r="O43" s="120"/>
      <c r="S43" s="120"/>
      <c r="W43" s="120"/>
      <c r="AA43" s="120"/>
      <c r="AE43" s="120"/>
      <c r="AI43" s="120"/>
      <c r="AM43" s="120"/>
      <c r="AQ43" s="120"/>
      <c r="AU43" s="120"/>
    </row>
    <row r="44" spans="3:47" x14ac:dyDescent="0.3">
      <c r="C44" s="120"/>
      <c r="G44" s="120"/>
      <c r="K44" s="120"/>
      <c r="O44" s="120"/>
      <c r="S44" s="120"/>
      <c r="W44" s="120"/>
      <c r="AA44" s="120"/>
      <c r="AE44" s="120"/>
      <c r="AI44" s="120"/>
      <c r="AM44" s="120"/>
      <c r="AQ44" s="120"/>
      <c r="AU44" s="120"/>
    </row>
    <row r="45" spans="3:47" x14ac:dyDescent="0.3">
      <c r="C45" s="120"/>
      <c r="G45" s="120"/>
      <c r="K45" s="120"/>
      <c r="O45" s="120"/>
      <c r="S45" s="120"/>
      <c r="W45" s="120"/>
      <c r="AA45" s="120"/>
      <c r="AE45" s="120"/>
      <c r="AI45" s="120"/>
      <c r="AM45" s="120"/>
      <c r="AQ45" s="120"/>
      <c r="AU45" s="120"/>
    </row>
    <row r="46" spans="3:47" x14ac:dyDescent="0.3">
      <c r="C46" s="120"/>
      <c r="G46" s="120"/>
      <c r="K46" s="120"/>
      <c r="O46" s="120"/>
      <c r="S46" s="120"/>
      <c r="W46" s="120"/>
      <c r="AA46" s="120"/>
      <c r="AE46" s="120"/>
      <c r="AI46" s="120"/>
      <c r="AM46" s="120"/>
      <c r="AQ46" s="120"/>
      <c r="AU46" s="120"/>
    </row>
    <row r="47" spans="3:47" x14ac:dyDescent="0.3">
      <c r="C47" s="120"/>
      <c r="G47" s="120"/>
      <c r="K47" s="120"/>
      <c r="O47" s="120"/>
      <c r="S47" s="120"/>
      <c r="W47" s="120"/>
      <c r="AA47" s="120"/>
      <c r="AE47" s="120"/>
      <c r="AI47" s="120"/>
      <c r="AM47" s="120"/>
      <c r="AQ47" s="120"/>
      <c r="AU47" s="120"/>
    </row>
    <row r="48" spans="3:47" x14ac:dyDescent="0.3">
      <c r="C48" s="120"/>
      <c r="G48" s="120"/>
      <c r="K48" s="120"/>
      <c r="O48" s="120"/>
      <c r="S48" s="120"/>
      <c r="W48" s="120"/>
      <c r="AA48" s="120"/>
      <c r="AE48" s="120"/>
      <c r="AI48" s="120"/>
      <c r="AM48" s="120"/>
      <c r="AQ48" s="120"/>
      <c r="AU48" s="120"/>
    </row>
    <row r="49" spans="3:47" x14ac:dyDescent="0.3">
      <c r="C49" s="120"/>
      <c r="G49" s="120"/>
      <c r="K49" s="120"/>
      <c r="O49" s="120"/>
      <c r="S49" s="120"/>
      <c r="W49" s="120"/>
      <c r="AA49" s="120"/>
      <c r="AE49" s="120"/>
      <c r="AI49" s="120"/>
      <c r="AM49" s="120"/>
      <c r="AQ49" s="120"/>
      <c r="AU49" s="120"/>
    </row>
    <row r="50" spans="3:47" x14ac:dyDescent="0.3">
      <c r="C50" s="120"/>
      <c r="G50" s="120"/>
      <c r="K50" s="120"/>
      <c r="O50" s="120"/>
      <c r="S50" s="120"/>
      <c r="W50" s="120"/>
      <c r="AA50" s="120"/>
      <c r="AE50" s="120"/>
      <c r="AI50" s="120"/>
      <c r="AM50" s="120"/>
      <c r="AQ50" s="120"/>
      <c r="AU50" s="120"/>
    </row>
    <row r="51" spans="3:47" x14ac:dyDescent="0.3">
      <c r="C51" s="120"/>
      <c r="G51" s="120"/>
      <c r="K51" s="120"/>
      <c r="O51" s="120"/>
      <c r="S51" s="120"/>
      <c r="W51" s="120"/>
      <c r="AA51" s="120"/>
      <c r="AE51" s="120"/>
      <c r="AI51" s="120"/>
      <c r="AM51" s="120"/>
      <c r="AQ51" s="120"/>
      <c r="AU51" s="120"/>
    </row>
    <row r="52" spans="3:47" x14ac:dyDescent="0.3">
      <c r="C52" s="120"/>
      <c r="G52" s="120"/>
      <c r="K52" s="120"/>
      <c r="O52" s="120"/>
      <c r="S52" s="120"/>
      <c r="W52" s="120"/>
      <c r="AA52" s="120"/>
      <c r="AE52" s="120"/>
      <c r="AI52" s="120"/>
      <c r="AM52" s="120"/>
      <c r="AQ52" s="120"/>
      <c r="AU52" s="120"/>
    </row>
    <row r="53" spans="3:47" x14ac:dyDescent="0.3">
      <c r="C53" s="120"/>
      <c r="G53" s="120"/>
      <c r="K53" s="120"/>
      <c r="O53" s="120"/>
      <c r="S53" s="120"/>
      <c r="W53" s="120"/>
      <c r="AA53" s="120"/>
      <c r="AE53" s="120"/>
      <c r="AI53" s="120"/>
      <c r="AM53" s="120"/>
      <c r="AQ53" s="120"/>
      <c r="AU53" s="120"/>
    </row>
    <row r="54" spans="3:47" x14ac:dyDescent="0.3">
      <c r="C54" s="120"/>
      <c r="G54" s="120"/>
      <c r="K54" s="120"/>
      <c r="O54" s="120"/>
      <c r="S54" s="120"/>
      <c r="W54" s="120"/>
      <c r="AA54" s="120"/>
      <c r="AE54" s="120"/>
      <c r="AI54" s="120"/>
      <c r="AM54" s="120"/>
      <c r="AQ54" s="120"/>
      <c r="AU54" s="120"/>
    </row>
    <row r="55" spans="3:47" x14ac:dyDescent="0.3">
      <c r="C55" s="120"/>
      <c r="G55" s="120"/>
      <c r="K55" s="120"/>
      <c r="O55" s="120"/>
      <c r="S55" s="120"/>
      <c r="W55" s="120"/>
      <c r="AA55" s="120"/>
      <c r="AE55" s="120"/>
      <c r="AI55" s="120"/>
      <c r="AM55" s="120"/>
      <c r="AQ55" s="120"/>
      <c r="AU55" s="120"/>
    </row>
    <row r="56" spans="3:47" x14ac:dyDescent="0.3">
      <c r="C56" s="120"/>
      <c r="G56" s="120"/>
      <c r="K56" s="120"/>
      <c r="O56" s="120"/>
      <c r="S56" s="120"/>
      <c r="W56" s="120"/>
      <c r="AA56" s="120"/>
      <c r="AE56" s="120"/>
      <c r="AI56" s="120"/>
      <c r="AM56" s="120"/>
      <c r="AQ56" s="120"/>
      <c r="AU56" s="120"/>
    </row>
    <row r="57" spans="3:47" x14ac:dyDescent="0.3">
      <c r="C57" s="120"/>
      <c r="G57" s="120"/>
      <c r="K57" s="120"/>
      <c r="O57" s="120"/>
      <c r="S57" s="120"/>
      <c r="W57" s="120"/>
      <c r="AA57" s="120"/>
      <c r="AE57" s="120"/>
      <c r="AI57" s="120"/>
      <c r="AM57" s="120"/>
      <c r="AQ57" s="120"/>
      <c r="AU57" s="120"/>
    </row>
    <row r="58" spans="3:47" x14ac:dyDescent="0.3">
      <c r="C58" s="120"/>
      <c r="G58" s="120"/>
      <c r="K58" s="120"/>
      <c r="O58" s="120"/>
      <c r="S58" s="120"/>
      <c r="W58" s="120"/>
      <c r="AA58" s="120"/>
      <c r="AE58" s="120"/>
      <c r="AI58" s="120"/>
      <c r="AM58" s="120"/>
      <c r="AQ58" s="120"/>
      <c r="AU58" s="120"/>
    </row>
    <row r="59" spans="3:47" x14ac:dyDescent="0.3">
      <c r="C59" s="120"/>
      <c r="G59" s="120"/>
      <c r="K59" s="120"/>
      <c r="O59" s="120"/>
      <c r="S59" s="120"/>
      <c r="W59" s="120"/>
      <c r="AA59" s="120"/>
      <c r="AE59" s="120"/>
      <c r="AI59" s="120"/>
      <c r="AM59" s="120"/>
      <c r="AQ59" s="120"/>
      <c r="AU59" s="120"/>
    </row>
    <row r="60" spans="3:47" x14ac:dyDescent="0.3">
      <c r="C60" s="120"/>
      <c r="G60" s="120"/>
      <c r="K60" s="120"/>
      <c r="O60" s="120"/>
      <c r="S60" s="120"/>
      <c r="W60" s="120"/>
      <c r="AA60" s="120"/>
      <c r="AE60" s="120"/>
      <c r="AI60" s="120"/>
      <c r="AM60" s="120"/>
      <c r="AQ60" s="120"/>
      <c r="AU60" s="120"/>
    </row>
    <row r="61" spans="3:47" x14ac:dyDescent="0.3">
      <c r="C61" s="120"/>
      <c r="G61" s="120"/>
      <c r="K61" s="120"/>
      <c r="O61" s="120"/>
      <c r="S61" s="120"/>
      <c r="W61" s="120"/>
      <c r="AA61" s="120"/>
      <c r="AE61" s="120"/>
      <c r="AI61" s="120"/>
      <c r="AM61" s="120"/>
      <c r="AQ61" s="120"/>
      <c r="AU61" s="120"/>
    </row>
    <row r="62" spans="3:47" x14ac:dyDescent="0.3">
      <c r="C62" s="120"/>
      <c r="G62" s="120"/>
      <c r="K62" s="120"/>
      <c r="O62" s="120"/>
      <c r="S62" s="120"/>
      <c r="W62" s="120"/>
      <c r="AA62" s="120"/>
      <c r="AE62" s="120"/>
      <c r="AI62" s="120"/>
      <c r="AM62" s="120"/>
      <c r="AQ62" s="120"/>
      <c r="AU62" s="120"/>
    </row>
    <row r="63" spans="3:47" x14ac:dyDescent="0.3">
      <c r="C63" s="120"/>
      <c r="G63" s="120"/>
      <c r="K63" s="120"/>
      <c r="O63" s="120"/>
      <c r="S63" s="120"/>
      <c r="W63" s="120"/>
      <c r="AA63" s="120"/>
      <c r="AE63" s="120"/>
      <c r="AI63" s="120"/>
      <c r="AM63" s="120"/>
      <c r="AQ63" s="120"/>
      <c r="AU63" s="120"/>
    </row>
    <row r="64" spans="3:47" x14ac:dyDescent="0.3">
      <c r="C64" s="120"/>
      <c r="G64" s="120"/>
      <c r="K64" s="120"/>
      <c r="O64" s="120"/>
      <c r="S64" s="120"/>
      <c r="W64" s="120"/>
      <c r="AA64" s="120"/>
      <c r="AE64" s="120"/>
      <c r="AI64" s="120"/>
      <c r="AM64" s="120"/>
      <c r="AQ64" s="120"/>
      <c r="AU64" s="120"/>
    </row>
    <row r="65" spans="3:47" x14ac:dyDescent="0.3">
      <c r="C65" s="120"/>
      <c r="G65" s="120"/>
      <c r="K65" s="120"/>
      <c r="O65" s="120"/>
      <c r="S65" s="120"/>
      <c r="W65" s="120"/>
      <c r="AA65" s="120"/>
      <c r="AE65" s="120"/>
      <c r="AI65" s="120"/>
      <c r="AM65" s="120"/>
      <c r="AQ65" s="120"/>
      <c r="AU65" s="120"/>
    </row>
    <row r="66" spans="3:47" x14ac:dyDescent="0.3">
      <c r="C66" s="120"/>
      <c r="G66" s="120"/>
      <c r="K66" s="120"/>
      <c r="O66" s="120"/>
      <c r="S66" s="120"/>
      <c r="W66" s="120"/>
      <c r="AA66" s="120"/>
      <c r="AE66" s="120"/>
      <c r="AI66" s="120"/>
      <c r="AM66" s="120"/>
      <c r="AQ66" s="120"/>
      <c r="AU66" s="120"/>
    </row>
    <row r="67" spans="3:47" x14ac:dyDescent="0.3">
      <c r="C67" s="120"/>
      <c r="G67" s="120"/>
      <c r="K67" s="120"/>
      <c r="O67" s="120"/>
      <c r="S67" s="120"/>
      <c r="W67" s="120"/>
      <c r="AA67" s="120"/>
      <c r="AE67" s="120"/>
      <c r="AI67" s="120"/>
      <c r="AM67" s="120"/>
      <c r="AQ67" s="120"/>
      <c r="AU67" s="120"/>
    </row>
    <row r="68" spans="3:47" x14ac:dyDescent="0.3">
      <c r="C68" s="120"/>
      <c r="G68" s="120"/>
      <c r="K68" s="120"/>
      <c r="O68" s="120"/>
      <c r="S68" s="120"/>
      <c r="W68" s="120"/>
      <c r="AA68" s="120"/>
      <c r="AE68" s="120"/>
      <c r="AI68" s="120"/>
      <c r="AM68" s="120"/>
      <c r="AQ68" s="120"/>
      <c r="AU68" s="120"/>
    </row>
    <row r="69" spans="3:47" x14ac:dyDescent="0.3">
      <c r="C69" s="120"/>
      <c r="G69" s="120"/>
      <c r="K69" s="120"/>
      <c r="O69" s="120"/>
      <c r="S69" s="120"/>
      <c r="W69" s="120"/>
      <c r="AA69" s="120"/>
      <c r="AE69" s="120"/>
      <c r="AI69" s="120"/>
      <c r="AM69" s="120"/>
      <c r="AQ69" s="120"/>
      <c r="AU69" s="120"/>
    </row>
    <row r="70" spans="3:47" x14ac:dyDescent="0.3">
      <c r="C70" s="120"/>
      <c r="G70" s="120"/>
      <c r="K70" s="120"/>
      <c r="O70" s="120"/>
      <c r="S70" s="120"/>
      <c r="W70" s="120"/>
      <c r="AA70" s="120"/>
      <c r="AE70" s="120"/>
      <c r="AI70" s="120"/>
      <c r="AM70" s="120"/>
      <c r="AQ70" s="120"/>
      <c r="AU70" s="120"/>
    </row>
    <row r="71" spans="3:47" x14ac:dyDescent="0.3">
      <c r="C71" s="120"/>
      <c r="G71" s="120"/>
      <c r="K71" s="120"/>
      <c r="O71" s="120"/>
      <c r="S71" s="120"/>
      <c r="W71" s="120"/>
      <c r="AA71" s="120"/>
      <c r="AE71" s="120"/>
      <c r="AI71" s="120"/>
      <c r="AM71" s="120"/>
      <c r="AQ71" s="120"/>
      <c r="AU71" s="120"/>
    </row>
    <row r="72" spans="3:47" x14ac:dyDescent="0.3">
      <c r="C72" s="120"/>
      <c r="G72" s="120"/>
      <c r="K72" s="120"/>
      <c r="O72" s="120"/>
      <c r="S72" s="120"/>
      <c r="W72" s="120"/>
      <c r="AA72" s="120"/>
      <c r="AE72" s="120"/>
      <c r="AI72" s="120"/>
      <c r="AM72" s="120"/>
      <c r="AQ72" s="120"/>
      <c r="AU72" s="120"/>
    </row>
    <row r="73" spans="3:47" x14ac:dyDescent="0.3">
      <c r="C73" s="120"/>
      <c r="G73" s="120"/>
      <c r="K73" s="120"/>
      <c r="O73" s="120"/>
      <c r="S73" s="120"/>
      <c r="W73" s="120"/>
      <c r="AA73" s="120"/>
      <c r="AE73" s="120"/>
      <c r="AI73" s="120"/>
      <c r="AM73" s="120"/>
      <c r="AQ73" s="120"/>
      <c r="AU73" s="120"/>
    </row>
    <row r="74" spans="3:47" x14ac:dyDescent="0.3">
      <c r="C74" s="120"/>
      <c r="G74" s="120"/>
      <c r="K74" s="120"/>
      <c r="O74" s="120"/>
      <c r="S74" s="120"/>
      <c r="W74" s="120"/>
      <c r="AA74" s="120"/>
      <c r="AE74" s="120"/>
      <c r="AI74" s="120"/>
      <c r="AM74" s="120"/>
      <c r="AQ74" s="120"/>
      <c r="AU74" s="120"/>
    </row>
    <row r="75" spans="3:47" x14ac:dyDescent="0.3">
      <c r="C75" s="120"/>
      <c r="G75" s="120"/>
      <c r="K75" s="120"/>
      <c r="O75" s="120"/>
      <c r="S75" s="120"/>
      <c r="W75" s="120"/>
      <c r="AA75" s="120"/>
      <c r="AE75" s="120"/>
      <c r="AI75" s="120"/>
      <c r="AM75" s="120"/>
      <c r="AQ75" s="120"/>
      <c r="AU75" s="120"/>
    </row>
    <row r="76" spans="3:47" x14ac:dyDescent="0.3">
      <c r="C76" s="120"/>
      <c r="G76" s="120"/>
      <c r="K76" s="120"/>
      <c r="O76" s="120"/>
      <c r="S76" s="120"/>
      <c r="W76" s="120"/>
      <c r="AA76" s="120"/>
      <c r="AE76" s="120"/>
      <c r="AI76" s="120"/>
      <c r="AM76" s="120"/>
      <c r="AQ76" s="120"/>
      <c r="AU76" s="120"/>
    </row>
    <row r="77" spans="3:47" x14ac:dyDescent="0.3">
      <c r="C77" s="120"/>
      <c r="G77" s="120"/>
      <c r="K77" s="120"/>
      <c r="O77" s="120"/>
      <c r="S77" s="120"/>
      <c r="W77" s="120"/>
      <c r="AA77" s="120"/>
      <c r="AE77" s="120"/>
      <c r="AI77" s="120"/>
      <c r="AM77" s="120"/>
      <c r="AQ77" s="120"/>
      <c r="AU77" s="120"/>
    </row>
    <row r="78" spans="3:47" x14ac:dyDescent="0.3">
      <c r="C78" s="120"/>
      <c r="G78" s="120"/>
      <c r="K78" s="120"/>
      <c r="O78" s="120"/>
      <c r="S78" s="120"/>
      <c r="W78" s="120"/>
      <c r="AA78" s="120"/>
      <c r="AE78" s="120"/>
      <c r="AI78" s="120"/>
      <c r="AM78" s="120"/>
      <c r="AQ78" s="120"/>
      <c r="AU78" s="120"/>
    </row>
    <row r="79" spans="3:47" x14ac:dyDescent="0.3">
      <c r="C79" s="120"/>
      <c r="G79" s="120"/>
      <c r="K79" s="120"/>
      <c r="O79" s="120"/>
      <c r="S79" s="120"/>
      <c r="W79" s="120"/>
      <c r="AA79" s="120"/>
      <c r="AE79" s="120"/>
      <c r="AI79" s="120"/>
      <c r="AM79" s="120"/>
      <c r="AQ79" s="120"/>
      <c r="AU79" s="120"/>
    </row>
    <row r="80" spans="3:47" x14ac:dyDescent="0.3">
      <c r="C80" s="120"/>
      <c r="G80" s="120"/>
      <c r="K80" s="120"/>
      <c r="O80" s="120"/>
      <c r="S80" s="120"/>
      <c r="W80" s="120"/>
      <c r="AA80" s="120"/>
      <c r="AE80" s="120"/>
      <c r="AI80" s="120"/>
      <c r="AM80" s="120"/>
      <c r="AQ80" s="120"/>
      <c r="AU80" s="120"/>
    </row>
    <row r="81" spans="3:47" x14ac:dyDescent="0.3">
      <c r="C81" s="120"/>
      <c r="G81" s="120"/>
      <c r="K81" s="120"/>
      <c r="O81" s="120"/>
      <c r="S81" s="120"/>
      <c r="W81" s="120"/>
      <c r="AA81" s="120"/>
      <c r="AE81" s="120"/>
      <c r="AI81" s="120"/>
      <c r="AM81" s="120"/>
      <c r="AQ81" s="120"/>
      <c r="AU81" s="120"/>
    </row>
    <row r="82" spans="3:47" x14ac:dyDescent="0.3">
      <c r="C82" s="120"/>
      <c r="G82" s="120"/>
      <c r="K82" s="120"/>
      <c r="O82" s="120"/>
      <c r="S82" s="120"/>
      <c r="W82" s="120"/>
      <c r="AA82" s="120"/>
      <c r="AE82" s="120"/>
      <c r="AI82" s="120"/>
      <c r="AM82" s="120"/>
      <c r="AQ82" s="120"/>
      <c r="AU82" s="120"/>
    </row>
    <row r="83" spans="3:47" x14ac:dyDescent="0.3">
      <c r="C83" s="120"/>
      <c r="G83" s="120"/>
      <c r="K83" s="120"/>
      <c r="O83" s="120"/>
      <c r="S83" s="120"/>
      <c r="W83" s="120"/>
      <c r="AA83" s="120"/>
      <c r="AE83" s="120"/>
      <c r="AI83" s="120"/>
      <c r="AM83" s="120"/>
      <c r="AQ83" s="120"/>
      <c r="AU83" s="120"/>
    </row>
    <row r="84" spans="3:47" x14ac:dyDescent="0.3">
      <c r="C84" s="120"/>
      <c r="G84" s="120"/>
      <c r="K84" s="120"/>
      <c r="O84" s="120"/>
      <c r="S84" s="120"/>
      <c r="W84" s="120"/>
      <c r="AA84" s="120"/>
      <c r="AE84" s="120"/>
      <c r="AI84" s="120"/>
      <c r="AM84" s="120"/>
      <c r="AQ84" s="120"/>
      <c r="AU84" s="120"/>
    </row>
    <row r="85" spans="3:47" x14ac:dyDescent="0.3">
      <c r="C85" s="120"/>
      <c r="G85" s="120"/>
      <c r="K85" s="120"/>
      <c r="O85" s="120"/>
      <c r="S85" s="120"/>
      <c r="W85" s="120"/>
      <c r="AA85" s="120"/>
      <c r="AE85" s="120"/>
      <c r="AI85" s="120"/>
      <c r="AM85" s="120"/>
      <c r="AQ85" s="120"/>
      <c r="AU85" s="120"/>
    </row>
    <row r="86" spans="3:47" x14ac:dyDescent="0.3">
      <c r="C86" s="120"/>
      <c r="G86" s="120"/>
      <c r="K86" s="120"/>
      <c r="O86" s="120"/>
      <c r="S86" s="120"/>
      <c r="W86" s="120"/>
      <c r="AA86" s="120"/>
      <c r="AE86" s="120"/>
      <c r="AI86" s="120"/>
      <c r="AM86" s="120"/>
      <c r="AQ86" s="120"/>
      <c r="AU86" s="120"/>
    </row>
    <row r="87" spans="3:47" x14ac:dyDescent="0.3">
      <c r="C87" s="120"/>
      <c r="G87" s="120"/>
      <c r="K87" s="120"/>
      <c r="O87" s="120"/>
      <c r="S87" s="120"/>
      <c r="W87" s="120"/>
      <c r="AA87" s="120"/>
      <c r="AE87" s="120"/>
      <c r="AI87" s="120"/>
      <c r="AM87" s="120"/>
      <c r="AQ87" s="120"/>
      <c r="AU87" s="120"/>
    </row>
    <row r="88" spans="3:47" x14ac:dyDescent="0.3">
      <c r="C88" s="120"/>
      <c r="G88" s="120"/>
      <c r="K88" s="120"/>
      <c r="O88" s="120"/>
      <c r="S88" s="120"/>
      <c r="W88" s="120"/>
      <c r="AA88" s="120"/>
      <c r="AE88" s="120"/>
      <c r="AI88" s="120"/>
      <c r="AM88" s="120"/>
      <c r="AQ88" s="120"/>
      <c r="AU88" s="120"/>
    </row>
    <row r="89" spans="3:47" x14ac:dyDescent="0.3">
      <c r="C89" s="120"/>
      <c r="G89" s="120"/>
      <c r="K89" s="120"/>
      <c r="O89" s="120"/>
      <c r="S89" s="120"/>
      <c r="W89" s="120"/>
      <c r="AA89" s="120"/>
      <c r="AE89" s="120"/>
      <c r="AI89" s="120"/>
      <c r="AM89" s="120"/>
      <c r="AQ89" s="120"/>
      <c r="AU89" s="120"/>
    </row>
    <row r="90" spans="3:47" x14ac:dyDescent="0.3">
      <c r="C90" s="120"/>
      <c r="G90" s="120"/>
      <c r="K90" s="120"/>
      <c r="O90" s="120"/>
      <c r="S90" s="120"/>
      <c r="W90" s="120"/>
      <c r="AA90" s="120"/>
      <c r="AE90" s="120"/>
      <c r="AI90" s="120"/>
      <c r="AM90" s="120"/>
      <c r="AQ90" s="120"/>
      <c r="AU90" s="120"/>
    </row>
    <row r="91" spans="3:47" x14ac:dyDescent="0.3">
      <c r="C91" s="120"/>
      <c r="G91" s="120"/>
      <c r="K91" s="120"/>
      <c r="O91" s="120"/>
      <c r="S91" s="120"/>
      <c r="W91" s="120"/>
      <c r="AA91" s="120"/>
      <c r="AE91" s="120"/>
      <c r="AI91" s="120"/>
      <c r="AM91" s="120"/>
      <c r="AQ91" s="120"/>
      <c r="AU91" s="120"/>
    </row>
    <row r="92" spans="3:47" x14ac:dyDescent="0.3">
      <c r="C92" s="120"/>
      <c r="G92" s="120"/>
      <c r="K92" s="120"/>
      <c r="O92" s="120"/>
      <c r="S92" s="120"/>
      <c r="W92" s="120"/>
      <c r="AA92" s="120"/>
      <c r="AE92" s="120"/>
      <c r="AI92" s="120"/>
      <c r="AM92" s="120"/>
      <c r="AQ92" s="120"/>
      <c r="AU92" s="120"/>
    </row>
    <row r="93" spans="3:47" x14ac:dyDescent="0.3">
      <c r="C93" s="120"/>
      <c r="G93" s="120"/>
      <c r="K93" s="120"/>
      <c r="O93" s="120"/>
      <c r="S93" s="120"/>
      <c r="W93" s="120"/>
      <c r="AA93" s="120"/>
      <c r="AE93" s="120"/>
      <c r="AI93" s="120"/>
      <c r="AM93" s="120"/>
      <c r="AQ93" s="120"/>
      <c r="AU93" s="120"/>
    </row>
    <row r="94" spans="3:47" x14ac:dyDescent="0.3">
      <c r="C94" s="120"/>
      <c r="G94" s="120"/>
      <c r="K94" s="120"/>
      <c r="O94" s="120"/>
      <c r="S94" s="120"/>
      <c r="W94" s="120"/>
      <c r="AA94" s="120"/>
      <c r="AE94" s="120"/>
      <c r="AI94" s="120"/>
      <c r="AM94" s="120"/>
      <c r="AQ94" s="120"/>
      <c r="AU94" s="120"/>
    </row>
    <row r="95" spans="3:47" x14ac:dyDescent="0.3">
      <c r="C95" s="120"/>
      <c r="G95" s="120"/>
      <c r="K95" s="120"/>
      <c r="O95" s="120"/>
      <c r="S95" s="120"/>
      <c r="W95" s="120"/>
      <c r="AA95" s="120"/>
      <c r="AE95" s="120"/>
      <c r="AI95" s="120"/>
      <c r="AM95" s="120"/>
      <c r="AQ95" s="120"/>
      <c r="AU95" s="120"/>
    </row>
    <row r="96" spans="3:47" x14ac:dyDescent="0.3">
      <c r="C96" s="120"/>
      <c r="G96" s="120"/>
      <c r="K96" s="120"/>
      <c r="O96" s="120"/>
      <c r="S96" s="120"/>
      <c r="W96" s="120"/>
      <c r="AA96" s="120"/>
      <c r="AE96" s="120"/>
      <c r="AI96" s="120"/>
      <c r="AM96" s="120"/>
      <c r="AQ96" s="120"/>
      <c r="AU96" s="120"/>
    </row>
    <row r="97" spans="3:47" x14ac:dyDescent="0.3">
      <c r="C97" s="120"/>
      <c r="G97" s="120"/>
      <c r="K97" s="120"/>
      <c r="O97" s="120"/>
      <c r="S97" s="120"/>
      <c r="W97" s="120"/>
      <c r="AA97" s="120"/>
      <c r="AE97" s="120"/>
      <c r="AI97" s="120"/>
      <c r="AM97" s="120"/>
      <c r="AQ97" s="120"/>
      <c r="AU97" s="120"/>
    </row>
    <row r="98" spans="3:47" x14ac:dyDescent="0.3">
      <c r="C98" s="120"/>
      <c r="G98" s="120"/>
      <c r="K98" s="120"/>
      <c r="O98" s="120"/>
      <c r="S98" s="120"/>
      <c r="W98" s="120"/>
      <c r="AA98" s="120"/>
      <c r="AE98" s="120"/>
      <c r="AI98" s="120"/>
      <c r="AM98" s="120"/>
      <c r="AQ98" s="120"/>
      <c r="AU98" s="120"/>
    </row>
    <row r="99" spans="3:47" x14ac:dyDescent="0.3">
      <c r="C99" s="120"/>
      <c r="G99" s="120"/>
      <c r="K99" s="120"/>
      <c r="O99" s="120"/>
      <c r="S99" s="120"/>
      <c r="W99" s="120"/>
      <c r="AA99" s="120"/>
      <c r="AE99" s="120"/>
      <c r="AI99" s="120"/>
      <c r="AM99" s="120"/>
      <c r="AQ99" s="120"/>
      <c r="AU99" s="120"/>
    </row>
    <row r="100" spans="3:47" x14ac:dyDescent="0.3">
      <c r="C100" s="120"/>
      <c r="G100" s="120"/>
      <c r="K100" s="120"/>
      <c r="O100" s="120"/>
      <c r="S100" s="120"/>
      <c r="W100" s="120"/>
      <c r="AA100" s="120"/>
      <c r="AE100" s="120"/>
      <c r="AI100" s="120"/>
      <c r="AM100" s="120"/>
      <c r="AQ100" s="120"/>
      <c r="AU100" s="120"/>
    </row>
    <row r="101" spans="3:47" x14ac:dyDescent="0.3">
      <c r="C101" s="120"/>
      <c r="G101" s="120"/>
      <c r="K101" s="120"/>
      <c r="O101" s="120"/>
      <c r="S101" s="120"/>
      <c r="W101" s="120"/>
      <c r="AA101" s="120"/>
      <c r="AE101" s="120"/>
      <c r="AI101" s="120"/>
      <c r="AM101" s="120"/>
      <c r="AQ101" s="120"/>
      <c r="AU101" s="120"/>
    </row>
    <row r="102" spans="3:47" x14ac:dyDescent="0.3">
      <c r="C102" s="120"/>
      <c r="G102" s="120"/>
      <c r="K102" s="120"/>
      <c r="O102" s="120"/>
      <c r="S102" s="120"/>
      <c r="W102" s="120"/>
      <c r="AA102" s="120"/>
      <c r="AE102" s="120"/>
      <c r="AI102" s="120"/>
      <c r="AM102" s="120"/>
      <c r="AQ102" s="120"/>
      <c r="AU102" s="120"/>
    </row>
    <row r="103" spans="3:47" x14ac:dyDescent="0.3">
      <c r="C103" s="120"/>
      <c r="G103" s="120"/>
      <c r="K103" s="120"/>
      <c r="O103" s="120"/>
      <c r="S103" s="120"/>
      <c r="W103" s="120"/>
      <c r="AA103" s="120"/>
      <c r="AE103" s="120"/>
      <c r="AI103" s="120"/>
      <c r="AM103" s="120"/>
      <c r="AQ103" s="120"/>
      <c r="AU103" s="120"/>
    </row>
    <row r="104" spans="3:47" x14ac:dyDescent="0.3">
      <c r="C104" s="120"/>
      <c r="G104" s="120"/>
      <c r="K104" s="120"/>
      <c r="O104" s="120"/>
      <c r="S104" s="120"/>
      <c r="W104" s="120"/>
      <c r="AA104" s="120"/>
      <c r="AE104" s="120"/>
      <c r="AI104" s="120"/>
      <c r="AM104" s="120"/>
      <c r="AQ104" s="120"/>
      <c r="AU104" s="120"/>
    </row>
    <row r="105" spans="3:47" x14ac:dyDescent="0.3">
      <c r="C105" s="120"/>
      <c r="G105" s="120"/>
      <c r="K105" s="120"/>
      <c r="O105" s="120"/>
      <c r="S105" s="120"/>
      <c r="W105" s="120"/>
      <c r="AA105" s="120"/>
      <c r="AE105" s="120"/>
      <c r="AI105" s="120"/>
      <c r="AM105" s="120"/>
      <c r="AQ105" s="120"/>
      <c r="AU105" s="120"/>
    </row>
    <row r="106" spans="3:47" x14ac:dyDescent="0.3">
      <c r="C106" s="120"/>
      <c r="G106" s="120"/>
      <c r="K106" s="120"/>
      <c r="O106" s="120"/>
      <c r="S106" s="120"/>
      <c r="W106" s="120"/>
      <c r="AA106" s="120"/>
      <c r="AE106" s="120"/>
      <c r="AI106" s="120"/>
      <c r="AM106" s="120"/>
      <c r="AQ106" s="120"/>
      <c r="AU106" s="120"/>
    </row>
    <row r="107" spans="3:47" x14ac:dyDescent="0.3">
      <c r="C107" s="120"/>
      <c r="G107" s="120"/>
      <c r="K107" s="120"/>
      <c r="O107" s="120"/>
      <c r="S107" s="120"/>
      <c r="W107" s="120"/>
      <c r="AA107" s="120"/>
      <c r="AE107" s="120"/>
      <c r="AI107" s="120"/>
      <c r="AM107" s="120"/>
      <c r="AQ107" s="120"/>
      <c r="AU107" s="120"/>
    </row>
    <row r="108" spans="3:47" x14ac:dyDescent="0.3">
      <c r="C108" s="120"/>
      <c r="G108" s="120"/>
      <c r="K108" s="120"/>
      <c r="O108" s="120"/>
      <c r="S108" s="120"/>
      <c r="W108" s="120"/>
      <c r="AA108" s="120"/>
      <c r="AE108" s="120"/>
      <c r="AI108" s="120"/>
      <c r="AM108" s="120"/>
      <c r="AQ108" s="120"/>
      <c r="AU108" s="120"/>
    </row>
    <row r="109" spans="3:47" x14ac:dyDescent="0.3">
      <c r="C109" s="120"/>
      <c r="G109" s="120"/>
      <c r="K109" s="120"/>
      <c r="O109" s="120"/>
      <c r="S109" s="120"/>
      <c r="W109" s="120"/>
      <c r="AA109" s="120"/>
      <c r="AE109" s="120"/>
      <c r="AI109" s="120"/>
      <c r="AM109" s="120"/>
      <c r="AQ109" s="120"/>
      <c r="AU109" s="120"/>
    </row>
    <row r="110" spans="3:47" x14ac:dyDescent="0.3">
      <c r="C110" s="120"/>
      <c r="G110" s="120"/>
      <c r="K110" s="120"/>
      <c r="O110" s="120"/>
      <c r="S110" s="120"/>
      <c r="W110" s="120"/>
      <c r="AA110" s="120"/>
      <c r="AE110" s="120"/>
      <c r="AI110" s="120"/>
      <c r="AM110" s="120"/>
      <c r="AQ110" s="120"/>
      <c r="AU110" s="120"/>
    </row>
    <row r="111" spans="3:47" x14ac:dyDescent="0.3">
      <c r="C111" s="120"/>
      <c r="G111" s="120"/>
      <c r="K111" s="120"/>
      <c r="O111" s="120"/>
      <c r="S111" s="120"/>
      <c r="W111" s="120"/>
      <c r="AA111" s="120"/>
      <c r="AE111" s="120"/>
      <c r="AI111" s="120"/>
      <c r="AM111" s="120"/>
      <c r="AQ111" s="120"/>
      <c r="AU111" s="120"/>
    </row>
    <row r="112" spans="3:47" x14ac:dyDescent="0.3">
      <c r="C112" s="120"/>
      <c r="G112" s="120"/>
      <c r="K112" s="120"/>
      <c r="O112" s="120"/>
      <c r="S112" s="120"/>
      <c r="W112" s="120"/>
      <c r="AA112" s="120"/>
      <c r="AE112" s="120"/>
      <c r="AI112" s="120"/>
      <c r="AM112" s="120"/>
      <c r="AQ112" s="120"/>
      <c r="AU112" s="120"/>
    </row>
    <row r="113" spans="3:47" x14ac:dyDescent="0.3">
      <c r="C113" s="120"/>
      <c r="G113" s="120"/>
      <c r="K113" s="120"/>
      <c r="O113" s="120"/>
      <c r="S113" s="120"/>
      <c r="W113" s="120"/>
      <c r="AA113" s="120"/>
      <c r="AE113" s="120"/>
      <c r="AI113" s="120"/>
      <c r="AM113" s="120"/>
      <c r="AQ113" s="120"/>
      <c r="AU113" s="120"/>
    </row>
    <row r="114" spans="3:47" x14ac:dyDescent="0.3">
      <c r="C114" s="120"/>
      <c r="G114" s="120"/>
      <c r="K114" s="120"/>
      <c r="O114" s="120"/>
      <c r="S114" s="120"/>
      <c r="W114" s="120"/>
      <c r="AA114" s="120"/>
      <c r="AE114" s="120"/>
      <c r="AI114" s="120"/>
      <c r="AM114" s="120"/>
      <c r="AQ114" s="120"/>
      <c r="AU114" s="120"/>
    </row>
    <row r="115" spans="3:47" x14ac:dyDescent="0.3">
      <c r="C115" s="120"/>
      <c r="G115" s="120"/>
      <c r="K115" s="120"/>
      <c r="O115" s="120"/>
      <c r="S115" s="120"/>
      <c r="W115" s="120"/>
      <c r="AA115" s="120"/>
      <c r="AE115" s="120"/>
      <c r="AI115" s="120"/>
      <c r="AM115" s="120"/>
      <c r="AQ115" s="120"/>
      <c r="AU115" s="120"/>
    </row>
    <row r="116" spans="3:47" x14ac:dyDescent="0.3">
      <c r="C116" s="120"/>
      <c r="G116" s="120"/>
      <c r="K116" s="120"/>
      <c r="O116" s="120"/>
      <c r="S116" s="120"/>
      <c r="W116" s="120"/>
      <c r="AA116" s="120"/>
      <c r="AE116" s="120"/>
      <c r="AI116" s="120"/>
      <c r="AM116" s="120"/>
      <c r="AQ116" s="120"/>
      <c r="AU116" s="120"/>
    </row>
    <row r="117" spans="3:47" x14ac:dyDescent="0.3">
      <c r="C117" s="120"/>
      <c r="G117" s="120"/>
      <c r="K117" s="120"/>
      <c r="O117" s="120"/>
      <c r="S117" s="120"/>
      <c r="W117" s="120"/>
      <c r="AA117" s="120"/>
      <c r="AE117" s="120"/>
      <c r="AI117" s="120"/>
      <c r="AM117" s="120"/>
      <c r="AQ117" s="120"/>
      <c r="AU117" s="120"/>
    </row>
    <row r="118" spans="3:47" x14ac:dyDescent="0.3">
      <c r="C118" s="120"/>
      <c r="G118" s="120"/>
      <c r="K118" s="120"/>
      <c r="O118" s="120"/>
      <c r="S118" s="120"/>
      <c r="W118" s="120"/>
      <c r="AA118" s="120"/>
      <c r="AE118" s="120"/>
      <c r="AI118" s="120"/>
      <c r="AM118" s="120"/>
      <c r="AQ118" s="120"/>
      <c r="AU118" s="120"/>
    </row>
    <row r="119" spans="3:47" x14ac:dyDescent="0.3">
      <c r="C119" s="120"/>
      <c r="G119" s="120"/>
      <c r="K119" s="120"/>
      <c r="O119" s="120"/>
      <c r="S119" s="120"/>
      <c r="W119" s="120"/>
      <c r="AA119" s="120"/>
      <c r="AE119" s="120"/>
      <c r="AI119" s="120"/>
      <c r="AM119" s="120"/>
      <c r="AQ119" s="120"/>
      <c r="AU119" s="120"/>
    </row>
    <row r="120" spans="3:47" x14ac:dyDescent="0.3">
      <c r="C120" s="120"/>
      <c r="G120" s="120"/>
      <c r="K120" s="120"/>
      <c r="O120" s="120"/>
      <c r="S120" s="120"/>
      <c r="W120" s="120"/>
      <c r="AA120" s="120"/>
      <c r="AE120" s="120"/>
      <c r="AI120" s="120"/>
      <c r="AM120" s="120"/>
      <c r="AQ120" s="120"/>
      <c r="AU120" s="120"/>
    </row>
    <row r="121" spans="3:47" x14ac:dyDescent="0.3">
      <c r="C121" s="120"/>
      <c r="G121" s="120"/>
      <c r="K121" s="120"/>
      <c r="O121" s="120"/>
      <c r="S121" s="120"/>
      <c r="W121" s="120"/>
      <c r="AA121" s="120"/>
      <c r="AE121" s="120"/>
      <c r="AI121" s="120"/>
      <c r="AM121" s="120"/>
      <c r="AQ121" s="120"/>
      <c r="AU121" s="120"/>
    </row>
    <row r="122" spans="3:47" x14ac:dyDescent="0.3">
      <c r="C122" s="120"/>
      <c r="G122" s="120"/>
      <c r="K122" s="120"/>
      <c r="O122" s="120"/>
      <c r="S122" s="120"/>
      <c r="W122" s="120"/>
      <c r="AA122" s="120"/>
      <c r="AE122" s="120"/>
      <c r="AI122" s="120"/>
      <c r="AM122" s="120"/>
      <c r="AQ122" s="120"/>
      <c r="AU122" s="120"/>
    </row>
    <row r="123" spans="3:47" x14ac:dyDescent="0.3">
      <c r="C123" s="120"/>
      <c r="G123" s="120"/>
      <c r="K123" s="120"/>
      <c r="O123" s="120"/>
      <c r="S123" s="120"/>
      <c r="W123" s="120"/>
      <c r="AA123" s="120"/>
      <c r="AE123" s="120"/>
      <c r="AI123" s="120"/>
      <c r="AM123" s="120"/>
      <c r="AQ123" s="120"/>
      <c r="AU123" s="120"/>
    </row>
    <row r="124" spans="3:47" x14ac:dyDescent="0.3">
      <c r="C124" s="120"/>
      <c r="G124" s="120"/>
      <c r="K124" s="120"/>
      <c r="O124" s="120"/>
      <c r="S124" s="120"/>
      <c r="W124" s="120"/>
      <c r="AA124" s="120"/>
      <c r="AE124" s="120"/>
      <c r="AI124" s="120"/>
      <c r="AM124" s="120"/>
      <c r="AQ124" s="120"/>
      <c r="AU124" s="120"/>
    </row>
    <row r="125" spans="3:47" x14ac:dyDescent="0.3">
      <c r="C125" s="120"/>
      <c r="G125" s="120"/>
      <c r="K125" s="120"/>
      <c r="O125" s="120"/>
      <c r="S125" s="120"/>
      <c r="W125" s="120"/>
      <c r="AA125" s="120"/>
      <c r="AE125" s="120"/>
      <c r="AI125" s="120"/>
      <c r="AM125" s="120"/>
      <c r="AQ125" s="120"/>
      <c r="AU125" s="120"/>
    </row>
    <row r="126" spans="3:47" x14ac:dyDescent="0.3">
      <c r="C126" s="120"/>
      <c r="G126" s="120"/>
      <c r="K126" s="120"/>
      <c r="O126" s="120"/>
      <c r="S126" s="120"/>
      <c r="W126" s="120"/>
      <c r="AA126" s="120"/>
      <c r="AE126" s="120"/>
      <c r="AI126" s="120"/>
      <c r="AM126" s="120"/>
      <c r="AQ126" s="120"/>
      <c r="AU126" s="120"/>
    </row>
    <row r="127" spans="3:47" x14ac:dyDescent="0.3">
      <c r="C127" s="120"/>
      <c r="G127" s="120"/>
      <c r="K127" s="120"/>
      <c r="O127" s="120"/>
      <c r="S127" s="120"/>
      <c r="W127" s="120"/>
      <c r="AA127" s="120"/>
      <c r="AE127" s="120"/>
      <c r="AI127" s="120"/>
      <c r="AM127" s="120"/>
      <c r="AQ127" s="120"/>
      <c r="AU127" s="120"/>
    </row>
    <row r="128" spans="3:47" x14ac:dyDescent="0.3">
      <c r="C128" s="120"/>
      <c r="G128" s="120"/>
      <c r="K128" s="120"/>
      <c r="O128" s="120"/>
      <c r="S128" s="120"/>
      <c r="W128" s="120"/>
      <c r="AA128" s="120"/>
      <c r="AE128" s="120"/>
      <c r="AI128" s="120"/>
      <c r="AM128" s="120"/>
      <c r="AQ128" s="120"/>
      <c r="AU128" s="120"/>
    </row>
    <row r="129" spans="3:47" x14ac:dyDescent="0.3">
      <c r="C129" s="120"/>
      <c r="G129" s="120"/>
      <c r="K129" s="120"/>
      <c r="O129" s="120"/>
      <c r="S129" s="120"/>
      <c r="W129" s="120"/>
      <c r="AA129" s="120"/>
      <c r="AE129" s="120"/>
      <c r="AI129" s="120"/>
      <c r="AM129" s="120"/>
      <c r="AQ129" s="120"/>
      <c r="AU129" s="120"/>
    </row>
    <row r="130" spans="3:47" x14ac:dyDescent="0.3">
      <c r="C130" s="120"/>
      <c r="G130" s="120"/>
      <c r="K130" s="120"/>
      <c r="O130" s="120"/>
      <c r="S130" s="120"/>
      <c r="W130" s="120"/>
      <c r="AA130" s="120"/>
      <c r="AE130" s="120"/>
      <c r="AI130" s="120"/>
      <c r="AM130" s="120"/>
      <c r="AQ130" s="120"/>
      <c r="AU130" s="120"/>
    </row>
    <row r="131" spans="3:47" x14ac:dyDescent="0.3">
      <c r="C131" s="120"/>
      <c r="G131" s="120"/>
      <c r="K131" s="120"/>
      <c r="O131" s="120"/>
      <c r="S131" s="120"/>
      <c r="W131" s="120"/>
      <c r="AA131" s="120"/>
      <c r="AE131" s="120"/>
      <c r="AI131" s="120"/>
      <c r="AM131" s="120"/>
      <c r="AQ131" s="120"/>
      <c r="AU131" s="120"/>
    </row>
    <row r="132" spans="3:47" x14ac:dyDescent="0.3">
      <c r="C132" s="120"/>
      <c r="G132" s="120"/>
      <c r="K132" s="120"/>
      <c r="O132" s="120"/>
      <c r="S132" s="120"/>
      <c r="W132" s="120"/>
      <c r="AA132" s="120"/>
      <c r="AE132" s="120"/>
      <c r="AI132" s="120"/>
      <c r="AM132" s="120"/>
      <c r="AQ132" s="120"/>
      <c r="AU132" s="120"/>
    </row>
    <row r="133" spans="3:47" x14ac:dyDescent="0.3">
      <c r="C133" s="120"/>
      <c r="G133" s="120"/>
      <c r="K133" s="120"/>
      <c r="O133" s="120"/>
      <c r="S133" s="120"/>
      <c r="W133" s="120"/>
      <c r="AA133" s="120"/>
      <c r="AE133" s="120"/>
      <c r="AI133" s="120"/>
      <c r="AM133" s="120"/>
      <c r="AQ133" s="120"/>
      <c r="AU133" s="120"/>
    </row>
    <row r="134" spans="3:47" x14ac:dyDescent="0.3">
      <c r="C134" s="120"/>
      <c r="G134" s="120"/>
      <c r="K134" s="120"/>
      <c r="O134" s="120"/>
      <c r="S134" s="120"/>
      <c r="W134" s="120"/>
      <c r="AA134" s="120"/>
      <c r="AE134" s="120"/>
      <c r="AI134" s="120"/>
      <c r="AM134" s="120"/>
      <c r="AQ134" s="120"/>
      <c r="AU134" s="120"/>
    </row>
    <row r="135" spans="3:47" x14ac:dyDescent="0.3">
      <c r="C135" s="120"/>
      <c r="G135" s="120"/>
      <c r="K135" s="120"/>
      <c r="O135" s="120"/>
      <c r="S135" s="120"/>
      <c r="W135" s="120"/>
      <c r="AA135" s="120"/>
      <c r="AE135" s="120"/>
      <c r="AI135" s="120"/>
      <c r="AM135" s="120"/>
      <c r="AQ135" s="120"/>
      <c r="AU135" s="120"/>
    </row>
    <row r="136" spans="3:47" x14ac:dyDescent="0.3">
      <c r="C136" s="120"/>
      <c r="G136" s="120"/>
      <c r="K136" s="120"/>
      <c r="O136" s="120"/>
      <c r="S136" s="120"/>
      <c r="W136" s="120"/>
      <c r="AA136" s="120"/>
      <c r="AE136" s="120"/>
      <c r="AI136" s="120"/>
      <c r="AM136" s="120"/>
      <c r="AQ136" s="120"/>
      <c r="AU136" s="120"/>
    </row>
    <row r="137" spans="3:47" x14ac:dyDescent="0.3">
      <c r="C137" s="120"/>
      <c r="G137" s="120"/>
      <c r="K137" s="120"/>
      <c r="O137" s="120"/>
      <c r="S137" s="120"/>
      <c r="W137" s="120"/>
      <c r="AA137" s="120"/>
      <c r="AE137" s="120"/>
      <c r="AI137" s="120"/>
      <c r="AM137" s="120"/>
      <c r="AQ137" s="120"/>
      <c r="AU137" s="120"/>
    </row>
    <row r="138" spans="3:47" x14ac:dyDescent="0.3">
      <c r="C138" s="120"/>
      <c r="G138" s="120"/>
      <c r="K138" s="120"/>
      <c r="O138" s="120"/>
      <c r="S138" s="120"/>
      <c r="W138" s="120"/>
      <c r="AA138" s="120"/>
      <c r="AE138" s="120"/>
      <c r="AI138" s="120"/>
      <c r="AM138" s="120"/>
      <c r="AQ138" s="120"/>
      <c r="AU138" s="120"/>
    </row>
    <row r="139" spans="3:47" x14ac:dyDescent="0.3">
      <c r="C139" s="120"/>
      <c r="G139" s="120"/>
      <c r="K139" s="120"/>
      <c r="O139" s="120"/>
      <c r="S139" s="120"/>
      <c r="W139" s="120"/>
      <c r="AA139" s="120"/>
      <c r="AE139" s="120"/>
      <c r="AI139" s="120"/>
      <c r="AM139" s="120"/>
      <c r="AQ139" s="120"/>
      <c r="AU139" s="120"/>
    </row>
    <row r="140" spans="3:47" x14ac:dyDescent="0.3">
      <c r="C140" s="120"/>
      <c r="G140" s="120"/>
      <c r="K140" s="120"/>
      <c r="O140" s="120"/>
      <c r="S140" s="120"/>
      <c r="W140" s="120"/>
      <c r="AA140" s="120"/>
      <c r="AE140" s="120"/>
      <c r="AI140" s="120"/>
      <c r="AM140" s="120"/>
      <c r="AQ140" s="120"/>
      <c r="AU140" s="120"/>
    </row>
    <row r="141" spans="3:47" x14ac:dyDescent="0.3">
      <c r="C141" s="120"/>
      <c r="G141" s="120"/>
      <c r="K141" s="120"/>
      <c r="O141" s="120"/>
      <c r="S141" s="120"/>
      <c r="W141" s="120"/>
      <c r="AA141" s="120"/>
      <c r="AE141" s="120"/>
      <c r="AI141" s="120"/>
      <c r="AM141" s="120"/>
      <c r="AQ141" s="120"/>
      <c r="AU141" s="120"/>
    </row>
    <row r="142" spans="3:47" x14ac:dyDescent="0.3">
      <c r="C142" s="120"/>
      <c r="G142" s="120"/>
      <c r="K142" s="120"/>
      <c r="O142" s="120"/>
      <c r="S142" s="120"/>
      <c r="W142" s="120"/>
      <c r="AA142" s="120"/>
      <c r="AE142" s="120"/>
      <c r="AI142" s="120"/>
      <c r="AM142" s="120"/>
      <c r="AQ142" s="120"/>
      <c r="AU142" s="120"/>
    </row>
    <row r="143" spans="3:47" x14ac:dyDescent="0.3">
      <c r="C143" s="120"/>
      <c r="G143" s="120"/>
      <c r="K143" s="120"/>
      <c r="O143" s="120"/>
      <c r="S143" s="120"/>
      <c r="W143" s="120"/>
      <c r="AA143" s="120"/>
      <c r="AE143" s="120"/>
      <c r="AI143" s="120"/>
      <c r="AM143" s="120"/>
      <c r="AQ143" s="120"/>
      <c r="AU143" s="120"/>
    </row>
    <row r="144" spans="3:47" x14ac:dyDescent="0.3">
      <c r="C144" s="120"/>
      <c r="G144" s="120"/>
      <c r="K144" s="120"/>
      <c r="O144" s="120"/>
      <c r="S144" s="120"/>
      <c r="W144" s="120"/>
      <c r="AA144" s="120"/>
      <c r="AE144" s="120"/>
      <c r="AI144" s="120"/>
      <c r="AM144" s="120"/>
      <c r="AQ144" s="120"/>
      <c r="AU144" s="120"/>
    </row>
    <row r="145" spans="3:47" x14ac:dyDescent="0.3">
      <c r="C145" s="120"/>
      <c r="G145" s="120"/>
      <c r="K145" s="120"/>
      <c r="O145" s="120"/>
      <c r="S145" s="120"/>
      <c r="W145" s="120"/>
      <c r="AA145" s="120"/>
      <c r="AE145" s="120"/>
      <c r="AI145" s="120"/>
      <c r="AM145" s="120"/>
      <c r="AQ145" s="120"/>
      <c r="AU145" s="120"/>
    </row>
    <row r="146" spans="3:47" x14ac:dyDescent="0.3">
      <c r="C146" s="120"/>
      <c r="G146" s="120"/>
      <c r="K146" s="120"/>
      <c r="O146" s="120"/>
      <c r="S146" s="120"/>
      <c r="W146" s="120"/>
      <c r="AA146" s="120"/>
      <c r="AE146" s="120"/>
      <c r="AI146" s="120"/>
      <c r="AM146" s="120"/>
      <c r="AQ146" s="120"/>
      <c r="AU146" s="120"/>
    </row>
    <row r="147" spans="3:47" x14ac:dyDescent="0.3">
      <c r="C147" s="120"/>
      <c r="G147" s="120"/>
      <c r="K147" s="120"/>
      <c r="O147" s="120"/>
      <c r="S147" s="120"/>
      <c r="W147" s="120"/>
      <c r="AA147" s="120"/>
      <c r="AE147" s="120"/>
      <c r="AI147" s="120"/>
      <c r="AM147" s="120"/>
      <c r="AQ147" s="120"/>
      <c r="AU147" s="120"/>
    </row>
    <row r="148" spans="3:47" x14ac:dyDescent="0.3">
      <c r="C148" s="120"/>
      <c r="G148" s="120"/>
      <c r="K148" s="120"/>
      <c r="O148" s="120"/>
      <c r="S148" s="120"/>
      <c r="W148" s="120"/>
      <c r="AA148" s="120"/>
      <c r="AE148" s="120"/>
      <c r="AI148" s="120"/>
      <c r="AM148" s="120"/>
      <c r="AQ148" s="120"/>
      <c r="AU148" s="120"/>
    </row>
    <row r="149" spans="3:47" x14ac:dyDescent="0.3">
      <c r="C149" s="120"/>
      <c r="G149" s="120"/>
      <c r="K149" s="120"/>
      <c r="O149" s="120"/>
      <c r="S149" s="120"/>
      <c r="W149" s="120"/>
      <c r="AA149" s="120"/>
      <c r="AE149" s="120"/>
      <c r="AI149" s="120"/>
      <c r="AM149" s="120"/>
      <c r="AQ149" s="120"/>
      <c r="AU149" s="120"/>
    </row>
    <row r="150" spans="3:47" x14ac:dyDescent="0.3">
      <c r="C150" s="120"/>
      <c r="G150" s="120"/>
      <c r="K150" s="120"/>
      <c r="O150" s="120"/>
      <c r="S150" s="120"/>
      <c r="W150" s="120"/>
      <c r="AA150" s="120"/>
      <c r="AE150" s="120"/>
      <c r="AI150" s="120"/>
      <c r="AM150" s="120"/>
      <c r="AQ150" s="120"/>
      <c r="AU150" s="120"/>
    </row>
    <row r="151" spans="3:47" x14ac:dyDescent="0.3">
      <c r="C151" s="120"/>
      <c r="G151" s="120"/>
      <c r="K151" s="120"/>
      <c r="O151" s="120"/>
      <c r="S151" s="120"/>
      <c r="W151" s="120"/>
      <c r="AA151" s="120"/>
      <c r="AE151" s="120"/>
      <c r="AI151" s="120"/>
      <c r="AM151" s="120"/>
      <c r="AQ151" s="120"/>
      <c r="AU151" s="120"/>
    </row>
    <row r="152" spans="3:47" x14ac:dyDescent="0.3">
      <c r="C152" s="120"/>
      <c r="G152" s="120"/>
      <c r="K152" s="120"/>
      <c r="O152" s="120"/>
      <c r="S152" s="120"/>
      <c r="W152" s="120"/>
      <c r="AA152" s="120"/>
      <c r="AE152" s="120"/>
      <c r="AI152" s="120"/>
      <c r="AM152" s="120"/>
      <c r="AQ152" s="120"/>
      <c r="AU152" s="120"/>
    </row>
    <row r="153" spans="3:47" x14ac:dyDescent="0.3">
      <c r="C153" s="120"/>
      <c r="G153" s="120"/>
      <c r="K153" s="120"/>
      <c r="O153" s="120"/>
      <c r="S153" s="120"/>
      <c r="W153" s="120"/>
      <c r="AA153" s="120"/>
      <c r="AE153" s="120"/>
      <c r="AI153" s="120"/>
      <c r="AM153" s="120"/>
      <c r="AQ153" s="120"/>
      <c r="AU153" s="120"/>
    </row>
    <row r="154" spans="3:47" x14ac:dyDescent="0.3">
      <c r="C154" s="120"/>
      <c r="G154" s="120"/>
      <c r="K154" s="120"/>
      <c r="O154" s="120"/>
      <c r="S154" s="120"/>
      <c r="W154" s="120"/>
      <c r="AA154" s="120"/>
      <c r="AE154" s="120"/>
      <c r="AI154" s="120"/>
      <c r="AM154" s="120"/>
      <c r="AQ154" s="120"/>
      <c r="AU154" s="120"/>
    </row>
    <row r="155" spans="3:47" x14ac:dyDescent="0.3">
      <c r="C155" s="120"/>
      <c r="G155" s="120"/>
      <c r="K155" s="120"/>
      <c r="O155" s="120"/>
      <c r="S155" s="120"/>
      <c r="W155" s="120"/>
      <c r="AA155" s="120"/>
      <c r="AE155" s="120"/>
      <c r="AI155" s="120"/>
      <c r="AM155" s="120"/>
      <c r="AQ155" s="120"/>
      <c r="AU155" s="120"/>
    </row>
    <row r="156" spans="3:47" x14ac:dyDescent="0.3">
      <c r="C156" s="120"/>
      <c r="G156" s="120"/>
      <c r="K156" s="120"/>
      <c r="O156" s="120"/>
      <c r="S156" s="120"/>
      <c r="W156" s="120"/>
      <c r="AA156" s="120"/>
      <c r="AE156" s="120"/>
      <c r="AI156" s="120"/>
      <c r="AM156" s="120"/>
      <c r="AQ156" s="120"/>
      <c r="AU156" s="120"/>
    </row>
    <row r="157" spans="3:47" x14ac:dyDescent="0.3">
      <c r="C157" s="120"/>
      <c r="G157" s="120"/>
      <c r="K157" s="120"/>
      <c r="O157" s="120"/>
      <c r="S157" s="120"/>
      <c r="W157" s="120"/>
      <c r="AA157" s="120"/>
      <c r="AE157" s="120"/>
      <c r="AI157" s="120"/>
      <c r="AM157" s="120"/>
      <c r="AQ157" s="120"/>
      <c r="AU157" s="120"/>
    </row>
    <row r="158" spans="3:47" x14ac:dyDescent="0.3">
      <c r="C158" s="120"/>
      <c r="G158" s="120"/>
      <c r="K158" s="120"/>
      <c r="O158" s="120"/>
      <c r="S158" s="120"/>
      <c r="W158" s="120"/>
      <c r="AA158" s="120"/>
      <c r="AE158" s="120"/>
      <c r="AI158" s="120"/>
      <c r="AM158" s="120"/>
      <c r="AQ158" s="120"/>
      <c r="AU158" s="120"/>
    </row>
    <row r="159" spans="3:47" x14ac:dyDescent="0.3">
      <c r="C159" s="120"/>
      <c r="G159" s="120"/>
      <c r="K159" s="120"/>
      <c r="O159" s="120"/>
      <c r="S159" s="120"/>
      <c r="W159" s="120"/>
      <c r="AA159" s="120"/>
      <c r="AE159" s="120"/>
      <c r="AI159" s="120"/>
      <c r="AM159" s="120"/>
      <c r="AQ159" s="120"/>
      <c r="AU159" s="120"/>
    </row>
    <row r="160" spans="3:47" x14ac:dyDescent="0.3">
      <c r="C160" s="120"/>
      <c r="G160" s="120"/>
      <c r="K160" s="120"/>
      <c r="O160" s="120"/>
      <c r="S160" s="120"/>
      <c r="W160" s="120"/>
      <c r="AA160" s="120"/>
      <c r="AE160" s="120"/>
      <c r="AI160" s="120"/>
      <c r="AM160" s="120"/>
      <c r="AQ160" s="120"/>
      <c r="AU160" s="120"/>
    </row>
    <row r="161" spans="3:47" x14ac:dyDescent="0.3">
      <c r="C161" s="120"/>
      <c r="G161" s="120"/>
      <c r="K161" s="120"/>
      <c r="O161" s="120"/>
      <c r="S161" s="120"/>
      <c r="W161" s="120"/>
      <c r="AA161" s="120"/>
      <c r="AE161" s="120"/>
      <c r="AI161" s="120"/>
      <c r="AM161" s="120"/>
      <c r="AQ161" s="120"/>
      <c r="AU161" s="120"/>
    </row>
    <row r="162" spans="3:47" x14ac:dyDescent="0.3">
      <c r="C162" s="120"/>
      <c r="G162" s="120"/>
      <c r="K162" s="120"/>
      <c r="O162" s="120"/>
      <c r="S162" s="120"/>
      <c r="W162" s="120"/>
      <c r="AA162" s="120"/>
      <c r="AE162" s="120"/>
      <c r="AI162" s="120"/>
      <c r="AM162" s="120"/>
      <c r="AQ162" s="120"/>
      <c r="AU162" s="120"/>
    </row>
    <row r="163" spans="3:47" x14ac:dyDescent="0.3">
      <c r="C163" s="120"/>
      <c r="G163" s="120"/>
      <c r="K163" s="120"/>
      <c r="O163" s="120"/>
      <c r="S163" s="120"/>
      <c r="W163" s="120"/>
      <c r="AA163" s="120"/>
      <c r="AE163" s="120"/>
      <c r="AI163" s="120"/>
      <c r="AM163" s="120"/>
      <c r="AQ163" s="120"/>
      <c r="AU163" s="120"/>
    </row>
    <row r="164" spans="3:47" x14ac:dyDescent="0.3">
      <c r="C164" s="120"/>
      <c r="G164" s="120"/>
      <c r="K164" s="120"/>
      <c r="O164" s="120"/>
      <c r="S164" s="120"/>
      <c r="W164" s="120"/>
      <c r="AA164" s="120"/>
      <c r="AE164" s="120"/>
      <c r="AI164" s="120"/>
      <c r="AM164" s="120"/>
      <c r="AQ164" s="120"/>
      <c r="AU164" s="120"/>
    </row>
    <row r="165" spans="3:47" x14ac:dyDescent="0.3">
      <c r="C165" s="120"/>
      <c r="G165" s="120"/>
      <c r="K165" s="120"/>
      <c r="O165" s="120"/>
      <c r="S165" s="120"/>
      <c r="W165" s="120"/>
      <c r="AA165" s="120"/>
      <c r="AE165" s="120"/>
      <c r="AI165" s="120"/>
      <c r="AM165" s="120"/>
      <c r="AQ165" s="120"/>
      <c r="AU165" s="120"/>
    </row>
    <row r="166" spans="3:47" x14ac:dyDescent="0.3">
      <c r="C166" s="120"/>
      <c r="G166" s="120"/>
      <c r="K166" s="120"/>
      <c r="O166" s="120"/>
      <c r="S166" s="120"/>
      <c r="W166" s="120"/>
      <c r="AA166" s="120"/>
      <c r="AE166" s="120"/>
      <c r="AI166" s="120"/>
      <c r="AM166" s="120"/>
      <c r="AQ166" s="120"/>
      <c r="AU166" s="120"/>
    </row>
    <row r="167" spans="3:47" x14ac:dyDescent="0.3">
      <c r="C167" s="120"/>
      <c r="G167" s="120"/>
      <c r="K167" s="120"/>
      <c r="O167" s="120"/>
      <c r="S167" s="120"/>
      <c r="W167" s="120"/>
      <c r="AA167" s="120"/>
      <c r="AE167" s="120"/>
      <c r="AI167" s="120"/>
      <c r="AM167" s="120"/>
      <c r="AQ167" s="120"/>
      <c r="AU167" s="120"/>
    </row>
    <row r="168" spans="3:47" x14ac:dyDescent="0.3">
      <c r="C168" s="120"/>
      <c r="G168" s="120"/>
      <c r="K168" s="120"/>
      <c r="O168" s="120"/>
      <c r="S168" s="120"/>
      <c r="W168" s="120"/>
      <c r="AA168" s="120"/>
      <c r="AE168" s="120"/>
      <c r="AI168" s="120"/>
      <c r="AM168" s="120"/>
      <c r="AQ168" s="120"/>
      <c r="AU168" s="120"/>
    </row>
    <row r="169" spans="3:47" x14ac:dyDescent="0.3">
      <c r="C169" s="120"/>
      <c r="G169" s="120"/>
      <c r="K169" s="120"/>
      <c r="O169" s="120"/>
      <c r="S169" s="120"/>
      <c r="W169" s="120"/>
      <c r="AA169" s="120"/>
      <c r="AE169" s="120"/>
      <c r="AI169" s="120"/>
      <c r="AM169" s="120"/>
      <c r="AQ169" s="120"/>
      <c r="AU169" s="12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9"/>
  <sheetViews>
    <sheetView topLeftCell="H1" workbookViewId="0">
      <selection activeCell="H1" sqref="H1"/>
    </sheetView>
  </sheetViews>
  <sheetFormatPr baseColWidth="10" defaultColWidth="8.75" defaultRowHeight="16.5" x14ac:dyDescent="0.3"/>
  <cols>
    <col min="1" max="1" width="7" style="1" customWidth="1"/>
    <col min="2" max="2" width="7.125" style="1" customWidth="1"/>
    <col min="3" max="3" width="12.625" style="1" customWidth="1"/>
    <col min="4" max="4" width="5.25" style="2" customWidth="1"/>
    <col min="5" max="5" width="7" style="1" customWidth="1"/>
    <col min="6" max="6" width="7.125" style="1" customWidth="1"/>
    <col min="7" max="7" width="12.625" style="1" customWidth="1"/>
    <col min="8" max="8" width="5.25" style="2" customWidth="1"/>
    <col min="9" max="9" width="7" style="1" customWidth="1"/>
    <col min="10" max="10" width="7.125" style="1" customWidth="1"/>
    <col min="11" max="11" width="12.625" style="1" customWidth="1"/>
    <col min="12" max="12" width="5.25" style="2" customWidth="1"/>
    <col min="13" max="13" width="7" style="1" customWidth="1"/>
    <col min="14" max="14" width="7.125" style="1" customWidth="1"/>
    <col min="15" max="15" width="12.625" style="1" customWidth="1"/>
    <col min="16" max="16" width="5.25" style="2" customWidth="1"/>
    <col min="17" max="17" width="7" style="1" customWidth="1"/>
    <col min="18" max="18" width="7.125" style="1" customWidth="1"/>
    <col min="19" max="19" width="12.625" style="1" customWidth="1"/>
    <col min="20" max="20" width="5.25" style="2" customWidth="1"/>
    <col min="21" max="21" width="7" style="1" customWidth="1"/>
    <col min="22" max="22" width="7.125" style="1" customWidth="1"/>
    <col min="23" max="23" width="12.625" style="1" customWidth="1"/>
    <col min="24" max="24" width="5.25" style="2" customWidth="1"/>
    <col min="25" max="25" width="7" style="1" customWidth="1"/>
    <col min="26" max="26" width="7.125" style="1" customWidth="1"/>
    <col min="27" max="27" width="12.625" style="1" customWidth="1"/>
    <col min="28" max="28" width="5.25" style="2" customWidth="1"/>
    <col min="29" max="29" width="7" style="1" customWidth="1"/>
    <col min="30" max="30" width="7.125" style="1" customWidth="1"/>
    <col min="31" max="31" width="12.625" style="1" customWidth="1"/>
    <col min="32" max="32" width="5.25" style="2" customWidth="1"/>
    <col min="33" max="33" width="7" style="1" customWidth="1"/>
    <col min="34" max="34" width="7.125" style="1" customWidth="1"/>
    <col min="35" max="35" width="12.625" style="1" customWidth="1"/>
    <col min="36" max="36" width="5.25" style="2" customWidth="1"/>
    <col min="37" max="37" width="7" style="1" customWidth="1"/>
    <col min="38" max="38" width="7.125" style="1" customWidth="1"/>
    <col min="39" max="39" width="12.625" style="1" customWidth="1"/>
    <col min="40" max="40" width="5.25" style="2" customWidth="1"/>
    <col min="41" max="41" width="7" style="1" customWidth="1"/>
    <col min="42" max="42" width="7.125" style="1" customWidth="1"/>
    <col min="43" max="43" width="12.625" style="1" customWidth="1"/>
    <col min="44" max="44" width="5.25" style="2" customWidth="1"/>
    <col min="45" max="45" width="7" style="1" customWidth="1"/>
    <col min="46" max="46" width="7.125" style="1" customWidth="1"/>
    <col min="47" max="47" width="12.625" style="1" customWidth="1"/>
    <col min="48" max="16384" width="8.75" style="2"/>
  </cols>
  <sheetData>
    <row r="1" spans="1:47" ht="30" x14ac:dyDescent="0.3">
      <c r="A1" s="126" t="s">
        <v>11</v>
      </c>
      <c r="B1" s="127" t="s">
        <v>0</v>
      </c>
      <c r="C1" s="128" t="s">
        <v>109</v>
      </c>
      <c r="E1" s="126" t="s">
        <v>11</v>
      </c>
      <c r="F1" s="127" t="s">
        <v>0</v>
      </c>
      <c r="G1" s="128" t="s">
        <v>109</v>
      </c>
      <c r="I1" s="126" t="s">
        <v>11</v>
      </c>
      <c r="J1" s="127" t="s">
        <v>0</v>
      </c>
      <c r="K1" s="128" t="s">
        <v>109</v>
      </c>
      <c r="M1" s="126" t="s">
        <v>11</v>
      </c>
      <c r="N1" s="127" t="s">
        <v>0</v>
      </c>
      <c r="O1" s="128" t="s">
        <v>109</v>
      </c>
      <c r="Q1" s="126" t="s">
        <v>11</v>
      </c>
      <c r="R1" s="127" t="s">
        <v>0</v>
      </c>
      <c r="S1" s="128" t="s">
        <v>109</v>
      </c>
      <c r="U1" s="126" t="s">
        <v>11</v>
      </c>
      <c r="V1" s="127" t="s">
        <v>0</v>
      </c>
      <c r="W1" s="128" t="s">
        <v>109</v>
      </c>
      <c r="Y1" s="126" t="s">
        <v>11</v>
      </c>
      <c r="Z1" s="127" t="s">
        <v>0</v>
      </c>
      <c r="AA1" s="128" t="s">
        <v>109</v>
      </c>
    </row>
    <row r="2" spans="1:47" x14ac:dyDescent="0.3">
      <c r="A2" s="1" t="str">
        <f>INDEX(LB!$B:$E,ROW(5:5),1)</f>
        <v>Lunes</v>
      </c>
      <c r="B2" s="1">
        <f>INDEX(LB!$B:$E,ROW(5:5),2)</f>
        <v>1</v>
      </c>
      <c r="C2" s="3">
        <f>INDEX(LB!$B:$E,ROW(5:5),3)</f>
        <v>15.1</v>
      </c>
      <c r="E2" s="1" t="str">
        <f>INDEX(LB!$B:$E,ROW(5:5)+24,1)</f>
        <v>Martes</v>
      </c>
      <c r="F2" s="1">
        <f>INDEX(LB!$B:$E,ROW(5:5),2)</f>
        <v>1</v>
      </c>
      <c r="G2" s="3">
        <f>INDEX(LB!$B:$E,ROW(5:5)+24,3)</f>
        <v>16.5</v>
      </c>
      <c r="I2" s="1" t="str">
        <f>INDEX(LB!$B:$E,ROW(5:5)+48,1)</f>
        <v>Miércoles</v>
      </c>
      <c r="J2" s="1">
        <f>INDEX(LB!$B:$E,ROW(5:5),2)</f>
        <v>1</v>
      </c>
      <c r="K2" s="3">
        <f>INDEX(LB!$B:$E,ROW(5:5)+48,3)</f>
        <v>14.3</v>
      </c>
      <c r="M2" s="1" t="str">
        <f>INDEX(LB!$B:$E,ROW(5:5)+72,1)</f>
        <v>Jueves</v>
      </c>
      <c r="N2" s="1">
        <f>INDEX(LB!$B:$E,ROW(5:5),2)</f>
        <v>1</v>
      </c>
      <c r="O2" s="3">
        <f>INDEX(LB!$B:$E,ROW(5:5)+72,3)</f>
        <v>14.1</v>
      </c>
      <c r="Q2" s="1" t="str">
        <f>INDEX(LB!$B:$E,ROW(5:5)+96,1)</f>
        <v>Viernes</v>
      </c>
      <c r="R2" s="1">
        <f>INDEX(LB!$B:$E,ROW(5:5),2)</f>
        <v>1</v>
      </c>
      <c r="S2" s="3">
        <f>INDEX(LB!$B:$E,ROW(5:5)+96,3)</f>
        <v>13.2</v>
      </c>
      <c r="U2" s="1" t="str">
        <f>INDEX(LB!$B:$E,ROW(5:5)+120,1)</f>
        <v>Sábado</v>
      </c>
      <c r="V2" s="1">
        <f>INDEX(LB!$B:$E,ROW(5:5),2)</f>
        <v>1</v>
      </c>
      <c r="W2" s="3">
        <f>INDEX(LB!$B:$E,ROW(5:5)+120,3)</f>
        <v>14.6</v>
      </c>
      <c r="Y2" s="1" t="str">
        <f>INDEX(LB!$B:$E,ROW(5:5)+144,1)</f>
        <v>Domingo</v>
      </c>
      <c r="Z2" s="1">
        <f>INDEX(LB!$B:$E,ROW(5:5),2)</f>
        <v>1</v>
      </c>
      <c r="AA2" s="3">
        <f>INDEX(LB!$B:$E,ROW(5:5)+144,3)</f>
        <v>16.2</v>
      </c>
      <c r="AE2" s="3"/>
      <c r="AI2" s="3"/>
      <c r="AM2" s="3"/>
      <c r="AQ2" s="3"/>
      <c r="AU2" s="3"/>
    </row>
    <row r="3" spans="1:47" x14ac:dyDescent="0.3">
      <c r="A3" s="1" t="str">
        <f>INDEX(LB!$B:$E,ROW(6:6),1)</f>
        <v>Lunes</v>
      </c>
      <c r="B3" s="1">
        <f>INDEX(LB!$B:$E,ROW(6:6),2)</f>
        <v>2</v>
      </c>
      <c r="C3" s="3">
        <f>INDEX(LB!$B:$E,ROW(6:6),3)</f>
        <v>14.6</v>
      </c>
      <c r="E3" s="1" t="str">
        <f>INDEX(LB!$B:$E,ROW(6:6)+24,1)</f>
        <v>Martes</v>
      </c>
      <c r="F3" s="1">
        <f>INDEX(LB!$B:$E,ROW(6:6),2)</f>
        <v>2</v>
      </c>
      <c r="G3" s="3">
        <f>INDEX(LB!$B:$E,ROW(6:6)+24,3)</f>
        <v>16.2</v>
      </c>
      <c r="I3" s="1" t="str">
        <f>INDEX(LB!$B:$E,ROW(6:6)+48,1)</f>
        <v>Miércoles</v>
      </c>
      <c r="J3" s="1">
        <f>INDEX(LB!$B:$E,ROW(6:6),2)</f>
        <v>2</v>
      </c>
      <c r="K3" s="3">
        <f>INDEX(LB!$B:$E,ROW(6:6)+48,3)</f>
        <v>15.1</v>
      </c>
      <c r="M3" s="1" t="str">
        <f>INDEX(LB!$B:$E,ROW(6:6)+72,1)</f>
        <v>Jueves</v>
      </c>
      <c r="N3" s="1">
        <f>INDEX(LB!$B:$E,ROW(6:6),2)</f>
        <v>2</v>
      </c>
      <c r="O3" s="3">
        <f>INDEX(LB!$B:$E,ROW(6:6)+72,3)</f>
        <v>14.6</v>
      </c>
      <c r="Q3" s="1" t="str">
        <f>INDEX(LB!$B:$E,ROW(6:6)+96,1)</f>
        <v>Viernes</v>
      </c>
      <c r="R3" s="1">
        <f>INDEX(LB!$B:$E,ROW(6:6),2)</f>
        <v>2</v>
      </c>
      <c r="S3" s="3">
        <f>INDEX(LB!$B:$E,ROW(6:6)+96,3)</f>
        <v>13</v>
      </c>
      <c r="U3" s="1" t="str">
        <f>INDEX(LB!$B:$E,ROW(6:6)+120,1)</f>
        <v>Sábado</v>
      </c>
      <c r="V3" s="1">
        <f>INDEX(LB!$B:$E,ROW(6:6),2)</f>
        <v>2</v>
      </c>
      <c r="W3" s="3">
        <f>INDEX(LB!$B:$E,ROW(6:6)+120,3)</f>
        <v>14.9</v>
      </c>
      <c r="Y3" s="1" t="str">
        <f>INDEX(LB!$B:$E,ROW(6:6)+144,1)</f>
        <v>Domingo</v>
      </c>
      <c r="Z3" s="1">
        <f>INDEX(LB!$B:$E,ROW(6:6),2)</f>
        <v>2</v>
      </c>
      <c r="AA3" s="3">
        <f>INDEX(LB!$B:$E,ROW(6:6)+144,3)</f>
        <v>16.5</v>
      </c>
      <c r="AE3" s="3"/>
      <c r="AI3" s="3"/>
      <c r="AM3" s="3"/>
      <c r="AQ3" s="3"/>
      <c r="AU3" s="3"/>
    </row>
    <row r="4" spans="1:47" x14ac:dyDescent="0.3">
      <c r="A4" s="1" t="str">
        <f>INDEX(LB!$B:$E,ROW(7:7),1)</f>
        <v>Lunes</v>
      </c>
      <c r="B4" s="1">
        <f>INDEX(LB!$B:$E,ROW(7:7),2)</f>
        <v>3</v>
      </c>
      <c r="C4" s="3">
        <f>INDEX(LB!$B:$E,ROW(7:7),3)</f>
        <v>14.9</v>
      </c>
      <c r="E4" s="1" t="str">
        <f>INDEX(LB!$B:$E,ROW(7:7)+24,1)</f>
        <v>Martes</v>
      </c>
      <c r="F4" s="1">
        <f>INDEX(LB!$B:$E,ROW(7:7),2)</f>
        <v>3</v>
      </c>
      <c r="G4" s="3">
        <f>INDEX(LB!$B:$E,ROW(7:7)+24,3)</f>
        <v>17.8</v>
      </c>
      <c r="I4" s="1" t="str">
        <f>INDEX(LB!$B:$E,ROW(7:7)+48,1)</f>
        <v>Miércoles</v>
      </c>
      <c r="J4" s="1">
        <f>INDEX(LB!$B:$E,ROW(7:7),2)</f>
        <v>3</v>
      </c>
      <c r="K4" s="3">
        <f>INDEX(LB!$B:$E,ROW(7:7)+48,3)</f>
        <v>14.6</v>
      </c>
      <c r="M4" s="1" t="str">
        <f>INDEX(LB!$B:$E,ROW(7:7)+72,1)</f>
        <v>Jueves</v>
      </c>
      <c r="N4" s="1">
        <f>INDEX(LB!$B:$E,ROW(7:7),2)</f>
        <v>3</v>
      </c>
      <c r="O4" s="3">
        <f>INDEX(LB!$B:$E,ROW(7:7)+72,3)</f>
        <v>15.7</v>
      </c>
      <c r="Q4" s="1" t="str">
        <f>INDEX(LB!$B:$E,ROW(7:7)+96,1)</f>
        <v>Viernes</v>
      </c>
      <c r="R4" s="1">
        <f>INDEX(LB!$B:$E,ROW(7:7),2)</f>
        <v>3</v>
      </c>
      <c r="S4" s="3">
        <f>INDEX(LB!$B:$E,ROW(7:7)+96,3)</f>
        <v>12.7</v>
      </c>
      <c r="U4" s="1" t="str">
        <f>INDEX(LB!$B:$E,ROW(7:7)+120,1)</f>
        <v>Sábado</v>
      </c>
      <c r="V4" s="1">
        <f>INDEX(LB!$B:$E,ROW(7:7),2)</f>
        <v>3</v>
      </c>
      <c r="W4" s="3">
        <f>INDEX(LB!$B:$E,ROW(7:7)+120,3)</f>
        <v>14.6</v>
      </c>
      <c r="Y4" s="1" t="str">
        <f>INDEX(LB!$B:$E,ROW(7:7)+144,1)</f>
        <v>Domingo</v>
      </c>
      <c r="Z4" s="1">
        <f>INDEX(LB!$B:$E,ROW(7:7),2)</f>
        <v>3</v>
      </c>
      <c r="AA4" s="3">
        <f>INDEX(LB!$B:$E,ROW(7:7)+144,3)</f>
        <v>16.2</v>
      </c>
      <c r="AE4" s="3"/>
      <c r="AI4" s="3"/>
      <c r="AM4" s="3"/>
      <c r="AQ4" s="3"/>
      <c r="AU4" s="3"/>
    </row>
    <row r="5" spans="1:47" x14ac:dyDescent="0.3">
      <c r="A5" s="1" t="str">
        <f>INDEX(LB!$B:$E,ROW(8:8),1)</f>
        <v>Lunes</v>
      </c>
      <c r="B5" s="1">
        <f>INDEX(LB!$B:$E,ROW(8:8),2)</f>
        <v>4</v>
      </c>
      <c r="C5" s="3">
        <f>INDEX(LB!$B:$E,ROW(8:8),3)</f>
        <v>14.6</v>
      </c>
      <c r="E5" s="1" t="str">
        <f>INDEX(LB!$B:$E,ROW(8:8)+24,1)</f>
        <v>Martes</v>
      </c>
      <c r="F5" s="1">
        <f>INDEX(LB!$B:$E,ROW(8:8),2)</f>
        <v>4</v>
      </c>
      <c r="G5" s="3">
        <f>INDEX(LB!$B:$E,ROW(8:8)+24,3)</f>
        <v>17.3</v>
      </c>
      <c r="I5" s="1" t="str">
        <f>INDEX(LB!$B:$E,ROW(8:8)+48,1)</f>
        <v>Miércoles</v>
      </c>
      <c r="J5" s="1">
        <f>INDEX(LB!$B:$E,ROW(8:8),2)</f>
        <v>4</v>
      </c>
      <c r="K5" s="3">
        <f>INDEX(LB!$B:$E,ROW(8:8)+48,3)</f>
        <v>14.6</v>
      </c>
      <c r="M5" s="1" t="str">
        <f>INDEX(LB!$B:$E,ROW(8:8)+72,1)</f>
        <v>Jueves</v>
      </c>
      <c r="N5" s="1">
        <f>INDEX(LB!$B:$E,ROW(8:8),2)</f>
        <v>4</v>
      </c>
      <c r="O5" s="3">
        <f>INDEX(LB!$B:$E,ROW(8:8)+72,3)</f>
        <v>15.1</v>
      </c>
      <c r="Q5" s="1" t="str">
        <f>INDEX(LB!$B:$E,ROW(8:8)+96,1)</f>
        <v>Viernes</v>
      </c>
      <c r="R5" s="1">
        <f>INDEX(LB!$B:$E,ROW(8:8),2)</f>
        <v>4</v>
      </c>
      <c r="S5" s="3">
        <f>INDEX(LB!$B:$E,ROW(8:8)+96,3)</f>
        <v>15.9</v>
      </c>
      <c r="U5" s="1" t="str">
        <f>INDEX(LB!$B:$E,ROW(8:8)+120,1)</f>
        <v>Sábado</v>
      </c>
      <c r="V5" s="1">
        <f>INDEX(LB!$B:$E,ROW(8:8),2)</f>
        <v>4</v>
      </c>
      <c r="W5" s="3">
        <f>INDEX(LB!$B:$E,ROW(8:8)+120,3)</f>
        <v>13.8</v>
      </c>
      <c r="Y5" s="1" t="str">
        <f>INDEX(LB!$B:$E,ROW(8:8)+144,1)</f>
        <v>Domingo</v>
      </c>
      <c r="Z5" s="1">
        <f>INDEX(LB!$B:$E,ROW(8:8),2)</f>
        <v>4</v>
      </c>
      <c r="AA5" s="3">
        <f>INDEX(LB!$B:$E,ROW(8:8)+144,3)</f>
        <v>16.8</v>
      </c>
      <c r="AE5" s="3"/>
      <c r="AI5" s="3"/>
      <c r="AM5" s="3"/>
      <c r="AQ5" s="3"/>
      <c r="AU5" s="3"/>
    </row>
    <row r="6" spans="1:47" x14ac:dyDescent="0.3">
      <c r="A6" s="1" t="str">
        <f>INDEX(LB!$B:$E,ROW(9:9),1)</f>
        <v>Lunes</v>
      </c>
      <c r="B6" s="1">
        <f>INDEX(LB!$B:$E,ROW(9:9),2)</f>
        <v>5</v>
      </c>
      <c r="C6" s="3">
        <f>INDEX(LB!$B:$E,ROW(9:9),3)</f>
        <v>13.8</v>
      </c>
      <c r="E6" s="1" t="str">
        <f>INDEX(LB!$B:$E,ROW(9:9)+24,1)</f>
        <v>Martes</v>
      </c>
      <c r="F6" s="1">
        <f>INDEX(LB!$B:$E,ROW(9:9),2)</f>
        <v>5</v>
      </c>
      <c r="G6" s="3">
        <f>INDEX(LB!$B:$E,ROW(9:9)+24,3)</f>
        <v>17</v>
      </c>
      <c r="I6" s="1" t="str">
        <f>INDEX(LB!$B:$E,ROW(9:9)+48,1)</f>
        <v>Miércoles</v>
      </c>
      <c r="J6" s="1">
        <f>INDEX(LB!$B:$E,ROW(9:9),2)</f>
        <v>5</v>
      </c>
      <c r="K6" s="3">
        <f>INDEX(LB!$B:$E,ROW(9:9)+48,3)</f>
        <v>15.4</v>
      </c>
      <c r="M6" s="1" t="str">
        <f>INDEX(LB!$B:$E,ROW(9:9)+72,1)</f>
        <v>Jueves</v>
      </c>
      <c r="N6" s="1">
        <f>INDEX(LB!$B:$E,ROW(9:9),2)</f>
        <v>5</v>
      </c>
      <c r="O6" s="3">
        <f>INDEX(LB!$B:$E,ROW(9:9)+72,3)</f>
        <v>14.6</v>
      </c>
      <c r="Q6" s="1" t="str">
        <f>INDEX(LB!$B:$E,ROW(9:9)+96,1)</f>
        <v>Viernes</v>
      </c>
      <c r="R6" s="1">
        <f>INDEX(LB!$B:$E,ROW(9:9),2)</f>
        <v>5</v>
      </c>
      <c r="S6" s="3">
        <f>INDEX(LB!$B:$E,ROW(9:9)+96,3)</f>
        <v>16.2</v>
      </c>
      <c r="U6" s="1" t="str">
        <f>INDEX(LB!$B:$E,ROW(9:9)+120,1)</f>
        <v>Sábado</v>
      </c>
      <c r="V6" s="1">
        <f>INDEX(LB!$B:$E,ROW(9:9),2)</f>
        <v>5</v>
      </c>
      <c r="W6" s="3">
        <f>INDEX(LB!$B:$E,ROW(9:9)+120,3)</f>
        <v>14.1</v>
      </c>
      <c r="Y6" s="1" t="str">
        <f>INDEX(LB!$B:$E,ROW(9:9)+144,1)</f>
        <v>Domingo</v>
      </c>
      <c r="Z6" s="1">
        <f>INDEX(LB!$B:$E,ROW(9:9),2)</f>
        <v>5</v>
      </c>
      <c r="AA6" s="3">
        <f>INDEX(LB!$B:$E,ROW(9:9)+144,3)</f>
        <v>16.5</v>
      </c>
      <c r="AE6" s="3"/>
      <c r="AI6" s="3"/>
      <c r="AM6" s="3"/>
      <c r="AQ6" s="3"/>
      <c r="AU6" s="3"/>
    </row>
    <row r="7" spans="1:47" x14ac:dyDescent="0.3">
      <c r="A7" s="1" t="str">
        <f>INDEX(LB!$B:$E,ROW(10:10),1)</f>
        <v>Lunes</v>
      </c>
      <c r="B7" s="1">
        <f>INDEX(LB!$B:$E,ROW(10:10),2)</f>
        <v>6</v>
      </c>
      <c r="C7" s="3">
        <f>INDEX(LB!$B:$E,ROW(10:10),3)</f>
        <v>14.1</v>
      </c>
      <c r="E7" s="1" t="str">
        <f>INDEX(LB!$B:$E,ROW(10:10)+24,1)</f>
        <v>Martes</v>
      </c>
      <c r="F7" s="1">
        <f>INDEX(LB!$B:$E,ROW(10:10),2)</f>
        <v>6</v>
      </c>
      <c r="G7" s="3">
        <f>INDEX(LB!$B:$E,ROW(10:10)+24,3)</f>
        <v>17.600000000000001</v>
      </c>
      <c r="I7" s="1" t="str">
        <f>INDEX(LB!$B:$E,ROW(10:10)+48,1)</f>
        <v>Miércoles</v>
      </c>
      <c r="J7" s="1">
        <f>INDEX(LB!$B:$E,ROW(10:10),2)</f>
        <v>6</v>
      </c>
      <c r="K7" s="3">
        <f>INDEX(LB!$B:$E,ROW(10:10)+48,3)</f>
        <v>13.8</v>
      </c>
      <c r="M7" s="1" t="str">
        <f>INDEX(LB!$B:$E,ROW(10:10)+72,1)</f>
        <v>Jueves</v>
      </c>
      <c r="N7" s="1">
        <f>INDEX(LB!$B:$E,ROW(10:10),2)</f>
        <v>6</v>
      </c>
      <c r="O7" s="3">
        <f>INDEX(LB!$B:$E,ROW(10:10)+72,3)</f>
        <v>14.9</v>
      </c>
      <c r="Q7" s="1" t="str">
        <f>INDEX(LB!$B:$E,ROW(10:10)+96,1)</f>
        <v>Viernes</v>
      </c>
      <c r="R7" s="1">
        <f>INDEX(LB!$B:$E,ROW(10:10),2)</f>
        <v>6</v>
      </c>
      <c r="S7" s="3">
        <f>INDEX(LB!$B:$E,ROW(10:10)+96,3)</f>
        <v>16.5</v>
      </c>
      <c r="U7" s="1" t="str">
        <f>INDEX(LB!$B:$E,ROW(10:10)+120,1)</f>
        <v>Sábado</v>
      </c>
      <c r="V7" s="1">
        <f>INDEX(LB!$B:$E,ROW(10:10),2)</f>
        <v>6</v>
      </c>
      <c r="W7" s="3">
        <f>INDEX(LB!$B:$E,ROW(10:10)+120,3)</f>
        <v>13.8</v>
      </c>
      <c r="Y7" s="1" t="str">
        <f>INDEX(LB!$B:$E,ROW(10:10)+144,1)</f>
        <v>Domingo</v>
      </c>
      <c r="Z7" s="1">
        <f>INDEX(LB!$B:$E,ROW(10:10),2)</f>
        <v>6</v>
      </c>
      <c r="AA7" s="3">
        <f>INDEX(LB!$B:$E,ROW(10:10)+144,3)</f>
        <v>14.6</v>
      </c>
      <c r="AE7" s="3"/>
      <c r="AI7" s="3"/>
      <c r="AM7" s="3"/>
      <c r="AQ7" s="3"/>
      <c r="AU7" s="3"/>
    </row>
    <row r="8" spans="1:47" x14ac:dyDescent="0.3">
      <c r="A8" s="1" t="str">
        <f>INDEX(LB!$B:$E,ROW(11:11),1)</f>
        <v>Lunes</v>
      </c>
      <c r="B8" s="1">
        <f>INDEX(LB!$B:$E,ROW(11:11),2)</f>
        <v>7</v>
      </c>
      <c r="C8" s="3">
        <f>INDEX(LB!$B:$E,ROW(11:11),3)</f>
        <v>14.9</v>
      </c>
      <c r="E8" s="1" t="str">
        <f>INDEX(LB!$B:$E,ROW(11:11)+24,1)</f>
        <v>Martes</v>
      </c>
      <c r="F8" s="1">
        <f>INDEX(LB!$B:$E,ROW(11:11),2)</f>
        <v>7</v>
      </c>
      <c r="G8" s="3">
        <f>INDEX(LB!$B:$E,ROW(11:11)+24,3)</f>
        <v>18.100000000000001</v>
      </c>
      <c r="I8" s="1" t="str">
        <f>INDEX(LB!$B:$E,ROW(11:11)+48,1)</f>
        <v>Miércoles</v>
      </c>
      <c r="J8" s="1">
        <f>INDEX(LB!$B:$E,ROW(11:11),2)</f>
        <v>7</v>
      </c>
      <c r="K8" s="3">
        <f>INDEX(LB!$B:$E,ROW(11:11)+48,3)</f>
        <v>13.5</v>
      </c>
      <c r="M8" s="1" t="str">
        <f>INDEX(LB!$B:$E,ROW(11:11)+72,1)</f>
        <v>Jueves</v>
      </c>
      <c r="N8" s="1">
        <f>INDEX(LB!$B:$E,ROW(11:11),2)</f>
        <v>7</v>
      </c>
      <c r="O8" s="3">
        <f>INDEX(LB!$B:$E,ROW(11:11)+72,3)</f>
        <v>14.6</v>
      </c>
      <c r="Q8" s="1" t="str">
        <f>INDEX(LB!$B:$E,ROW(11:11)+96,1)</f>
        <v>Viernes</v>
      </c>
      <c r="R8" s="1">
        <f>INDEX(LB!$B:$E,ROW(11:11),2)</f>
        <v>7</v>
      </c>
      <c r="S8" s="3">
        <f>INDEX(LB!$B:$E,ROW(11:11)+96,3)</f>
        <v>16.2</v>
      </c>
      <c r="U8" s="1" t="str">
        <f>INDEX(LB!$B:$E,ROW(11:11)+120,1)</f>
        <v>Sábado</v>
      </c>
      <c r="V8" s="1">
        <f>INDEX(LB!$B:$E,ROW(11:11),2)</f>
        <v>7</v>
      </c>
      <c r="W8" s="3">
        <f>INDEX(LB!$B:$E,ROW(11:11)+120,3)</f>
        <v>14.1</v>
      </c>
      <c r="Y8" s="1" t="str">
        <f>INDEX(LB!$B:$E,ROW(11:11)+144,1)</f>
        <v>Domingo</v>
      </c>
      <c r="Z8" s="1">
        <f>INDEX(LB!$B:$E,ROW(11:11),2)</f>
        <v>7</v>
      </c>
      <c r="AA8" s="3">
        <f>INDEX(LB!$B:$E,ROW(11:11)+144,3)</f>
        <v>15.1</v>
      </c>
      <c r="AE8" s="3"/>
      <c r="AI8" s="3"/>
      <c r="AM8" s="3"/>
      <c r="AQ8" s="3"/>
      <c r="AU8" s="3"/>
    </row>
    <row r="9" spans="1:47" x14ac:dyDescent="0.3">
      <c r="A9" s="1" t="str">
        <f>INDEX(LB!$B:$E,ROW(12:12),1)</f>
        <v>Lunes</v>
      </c>
      <c r="B9" s="1">
        <f>INDEX(LB!$B:$E,ROW(12:12),2)</f>
        <v>8</v>
      </c>
      <c r="C9" s="3">
        <f>INDEX(LB!$B:$E,ROW(12:12),3)</f>
        <v>14.3</v>
      </c>
      <c r="E9" s="1" t="str">
        <f>INDEX(LB!$B:$E,ROW(12:12)+24,1)</f>
        <v>Martes</v>
      </c>
      <c r="F9" s="1">
        <f>INDEX(LB!$B:$E,ROW(12:12),2)</f>
        <v>8</v>
      </c>
      <c r="G9" s="3">
        <f>INDEX(LB!$B:$E,ROW(12:12)+24,3)</f>
        <v>15.9</v>
      </c>
      <c r="I9" s="1" t="str">
        <f>INDEX(LB!$B:$E,ROW(12:12)+48,1)</f>
        <v>Miércoles</v>
      </c>
      <c r="J9" s="1">
        <f>INDEX(LB!$B:$E,ROW(12:12),2)</f>
        <v>8</v>
      </c>
      <c r="K9" s="3">
        <f>INDEX(LB!$B:$E,ROW(12:12)+48,3)</f>
        <v>12.7</v>
      </c>
      <c r="M9" s="1" t="str">
        <f>INDEX(LB!$B:$E,ROW(12:12)+72,1)</f>
        <v>Jueves</v>
      </c>
      <c r="N9" s="1">
        <f>INDEX(LB!$B:$E,ROW(12:12),2)</f>
        <v>8</v>
      </c>
      <c r="O9" s="3">
        <f>INDEX(LB!$B:$E,ROW(12:12)+72,3)</f>
        <v>13.8</v>
      </c>
      <c r="Q9" s="1" t="str">
        <f>INDEX(LB!$B:$E,ROW(12:12)+96,1)</f>
        <v>Viernes</v>
      </c>
      <c r="R9" s="1">
        <f>INDEX(LB!$B:$E,ROW(12:12),2)</f>
        <v>8</v>
      </c>
      <c r="S9" s="3">
        <f>INDEX(LB!$B:$E,ROW(12:12)+96,3)</f>
        <v>17.8</v>
      </c>
      <c r="U9" s="1" t="str">
        <f>INDEX(LB!$B:$E,ROW(12:12)+120,1)</f>
        <v>Sábado</v>
      </c>
      <c r="V9" s="1">
        <f>INDEX(LB!$B:$E,ROW(12:12),2)</f>
        <v>8</v>
      </c>
      <c r="W9" s="3">
        <f>INDEX(LB!$B:$E,ROW(12:12)+120,3)</f>
        <v>14.9</v>
      </c>
      <c r="Y9" s="1" t="str">
        <f>INDEX(LB!$B:$E,ROW(12:12)+144,1)</f>
        <v>Domingo</v>
      </c>
      <c r="Z9" s="1">
        <f>INDEX(LB!$B:$E,ROW(12:12),2)</f>
        <v>8</v>
      </c>
      <c r="AA9" s="3">
        <f>INDEX(LB!$B:$E,ROW(12:12)+144,3)</f>
        <v>14.3</v>
      </c>
      <c r="AE9" s="3"/>
      <c r="AI9" s="3"/>
      <c r="AM9" s="3"/>
      <c r="AQ9" s="3"/>
      <c r="AU9" s="3"/>
    </row>
    <row r="10" spans="1:47" x14ac:dyDescent="0.3">
      <c r="A10" s="1" t="str">
        <f>INDEX(LB!$B:$E,ROW(13:13),1)</f>
        <v>Lunes</v>
      </c>
      <c r="B10" s="1">
        <f>INDEX(LB!$B:$E,ROW(13:13),2)</f>
        <v>9</v>
      </c>
      <c r="C10" s="3">
        <f>INDEX(LB!$B:$E,ROW(13:13),3)</f>
        <v>15.1</v>
      </c>
      <c r="E10" s="1" t="str">
        <f>INDEX(LB!$B:$E,ROW(13:13)+24,1)</f>
        <v>Martes</v>
      </c>
      <c r="F10" s="1">
        <f>INDEX(LB!$B:$E,ROW(13:13),2)</f>
        <v>9</v>
      </c>
      <c r="G10" s="3">
        <f>INDEX(LB!$B:$E,ROW(13:13)+24,3)</f>
        <v>16.8</v>
      </c>
      <c r="I10" s="1" t="str">
        <f>INDEX(LB!$B:$E,ROW(13:13)+48,1)</f>
        <v>Miércoles</v>
      </c>
      <c r="J10" s="1">
        <f>INDEX(LB!$B:$E,ROW(13:13),2)</f>
        <v>9</v>
      </c>
      <c r="K10" s="3">
        <f>INDEX(LB!$B:$E,ROW(13:13)+48,3)</f>
        <v>13</v>
      </c>
      <c r="M10" s="1" t="str">
        <f>INDEX(LB!$B:$E,ROW(13:13)+72,1)</f>
        <v>Jueves</v>
      </c>
      <c r="N10" s="1">
        <f>INDEX(LB!$B:$E,ROW(13:13),2)</f>
        <v>9</v>
      </c>
      <c r="O10" s="3">
        <f>INDEX(LB!$B:$E,ROW(13:13)+72,3)</f>
        <v>14.1</v>
      </c>
      <c r="Q10" s="1" t="str">
        <f>INDEX(LB!$B:$E,ROW(13:13)+96,1)</f>
        <v>Viernes</v>
      </c>
      <c r="R10" s="1">
        <f>INDEX(LB!$B:$E,ROW(13:13),2)</f>
        <v>9</v>
      </c>
      <c r="S10" s="3">
        <f>INDEX(LB!$B:$E,ROW(13:13)+96,3)</f>
        <v>17.3</v>
      </c>
      <c r="U10" s="1" t="str">
        <f>INDEX(LB!$B:$E,ROW(13:13)+120,1)</f>
        <v>Sábado</v>
      </c>
      <c r="V10" s="1">
        <f>INDEX(LB!$B:$E,ROW(13:13),2)</f>
        <v>9</v>
      </c>
      <c r="W10" s="3">
        <f>INDEX(LB!$B:$E,ROW(13:13)+120,3)</f>
        <v>14.3</v>
      </c>
      <c r="Y10" s="1" t="str">
        <f>INDEX(LB!$B:$E,ROW(13:13)+144,1)</f>
        <v>Domingo</v>
      </c>
      <c r="Z10" s="1">
        <f>INDEX(LB!$B:$E,ROW(13:13),2)</f>
        <v>9</v>
      </c>
      <c r="AA10" s="3">
        <f>INDEX(LB!$B:$E,ROW(13:13)+144,3)</f>
        <v>14.9</v>
      </c>
      <c r="AE10" s="3"/>
      <c r="AI10" s="3"/>
      <c r="AM10" s="3"/>
      <c r="AQ10" s="3"/>
      <c r="AU10" s="3"/>
    </row>
    <row r="11" spans="1:47" x14ac:dyDescent="0.3">
      <c r="A11" s="1" t="str">
        <f>INDEX(LB!$B:$E,ROW(14:14),1)</f>
        <v>Lunes</v>
      </c>
      <c r="B11" s="1">
        <f>INDEX(LB!$B:$E,ROW(14:14),2)</f>
        <v>10</v>
      </c>
      <c r="C11" s="3">
        <f>INDEX(LB!$B:$E,ROW(14:14),3)</f>
        <v>14.6</v>
      </c>
      <c r="E11" s="1" t="str">
        <f>INDEX(LB!$B:$E,ROW(14:14)+24,1)</f>
        <v>Martes</v>
      </c>
      <c r="F11" s="1">
        <f>INDEX(LB!$B:$E,ROW(14:14),2)</f>
        <v>10</v>
      </c>
      <c r="G11" s="3">
        <f>INDEX(LB!$B:$E,ROW(14:14)+24,3)</f>
        <v>16.5</v>
      </c>
      <c r="I11" s="1" t="str">
        <f>INDEX(LB!$B:$E,ROW(14:14)+48,1)</f>
        <v>Miércoles</v>
      </c>
      <c r="J11" s="1">
        <f>INDEX(LB!$B:$E,ROW(14:14),2)</f>
        <v>10</v>
      </c>
      <c r="K11" s="3">
        <f>INDEX(LB!$B:$E,ROW(14:14)+48,3)</f>
        <v>16.2</v>
      </c>
      <c r="M11" s="1" t="str">
        <f>INDEX(LB!$B:$E,ROW(14:14)+72,1)</f>
        <v>Jueves</v>
      </c>
      <c r="N11" s="1">
        <f>INDEX(LB!$B:$E,ROW(14:14),2)</f>
        <v>10</v>
      </c>
      <c r="O11" s="3">
        <f>INDEX(LB!$B:$E,ROW(14:14)+72,3)</f>
        <v>13.8</v>
      </c>
      <c r="Q11" s="1" t="str">
        <f>INDEX(LB!$B:$E,ROW(14:14)+96,1)</f>
        <v>Viernes</v>
      </c>
      <c r="R11" s="1">
        <f>INDEX(LB!$B:$E,ROW(14:14),2)</f>
        <v>10</v>
      </c>
      <c r="S11" s="3">
        <f>INDEX(LB!$B:$E,ROW(14:14)+96,3)</f>
        <v>17</v>
      </c>
      <c r="U11" s="1" t="str">
        <f>INDEX(LB!$B:$E,ROW(14:14)+120,1)</f>
        <v>Sábado</v>
      </c>
      <c r="V11" s="1">
        <f>INDEX(LB!$B:$E,ROW(14:14),2)</f>
        <v>10</v>
      </c>
      <c r="W11" s="3">
        <f>INDEX(LB!$B:$E,ROW(14:14)+120,3)</f>
        <v>15.1</v>
      </c>
      <c r="Y11" s="1" t="str">
        <f>INDEX(LB!$B:$E,ROW(14:14)+144,1)</f>
        <v>Domingo</v>
      </c>
      <c r="Z11" s="1">
        <f>INDEX(LB!$B:$E,ROW(14:14),2)</f>
        <v>10</v>
      </c>
      <c r="AA11" s="3">
        <f>INDEX(LB!$B:$E,ROW(14:14)+144,3)</f>
        <v>14.1</v>
      </c>
      <c r="AE11" s="3"/>
      <c r="AI11" s="3"/>
      <c r="AM11" s="3"/>
      <c r="AQ11" s="3"/>
      <c r="AU11" s="3"/>
    </row>
    <row r="12" spans="1:47" x14ac:dyDescent="0.3">
      <c r="A12" s="1" t="str">
        <f>INDEX(LB!$B:$E,ROW(15:15),1)</f>
        <v>Lunes</v>
      </c>
      <c r="B12" s="1">
        <f>INDEX(LB!$B:$E,ROW(15:15),2)</f>
        <v>11</v>
      </c>
      <c r="C12" s="3">
        <f>INDEX(LB!$B:$E,ROW(15:15),3)</f>
        <v>14.6</v>
      </c>
      <c r="E12" s="1" t="str">
        <f>INDEX(LB!$B:$E,ROW(15:15)+24,1)</f>
        <v>Martes</v>
      </c>
      <c r="F12" s="1">
        <f>INDEX(LB!$B:$E,ROW(15:15),2)</f>
        <v>11</v>
      </c>
      <c r="G12" s="3">
        <f>INDEX(LB!$B:$E,ROW(15:15)+24,3)</f>
        <v>14.6</v>
      </c>
      <c r="I12" s="1" t="str">
        <f>INDEX(LB!$B:$E,ROW(15:15)+48,1)</f>
        <v>Miércoles</v>
      </c>
      <c r="J12" s="1">
        <f>INDEX(LB!$B:$E,ROW(15:15),2)</f>
        <v>11</v>
      </c>
      <c r="K12" s="3">
        <f>INDEX(LB!$B:$E,ROW(15:15)+48,3)</f>
        <v>16.5</v>
      </c>
      <c r="M12" s="1" t="str">
        <f>INDEX(LB!$B:$E,ROW(15:15)+72,1)</f>
        <v>Jueves</v>
      </c>
      <c r="N12" s="1">
        <f>INDEX(LB!$B:$E,ROW(15:15),2)</f>
        <v>11</v>
      </c>
      <c r="O12" s="3">
        <f>INDEX(LB!$B:$E,ROW(15:15)+72,3)</f>
        <v>14.1</v>
      </c>
      <c r="Q12" s="1" t="str">
        <f>INDEX(LB!$B:$E,ROW(15:15)+96,1)</f>
        <v>Viernes</v>
      </c>
      <c r="R12" s="1">
        <f>INDEX(LB!$B:$E,ROW(15:15),2)</f>
        <v>11</v>
      </c>
      <c r="S12" s="3">
        <f>INDEX(LB!$B:$E,ROW(15:15)+96,3)</f>
        <v>17.600000000000001</v>
      </c>
      <c r="U12" s="1" t="str">
        <f>INDEX(LB!$B:$E,ROW(15:15)+120,1)</f>
        <v>Sábado</v>
      </c>
      <c r="V12" s="1">
        <f>INDEX(LB!$B:$E,ROW(15:15),2)</f>
        <v>11</v>
      </c>
      <c r="W12" s="3">
        <f>INDEX(LB!$B:$E,ROW(15:15)+120,3)</f>
        <v>14.6</v>
      </c>
      <c r="Y12" s="1" t="str">
        <f>INDEX(LB!$B:$E,ROW(15:15)+144,1)</f>
        <v>Domingo</v>
      </c>
      <c r="Z12" s="1">
        <f>INDEX(LB!$B:$E,ROW(15:15),2)</f>
        <v>11</v>
      </c>
      <c r="AA12" s="3">
        <f>INDEX(LB!$B:$E,ROW(15:15)+144,3)</f>
        <v>14.6</v>
      </c>
      <c r="AE12" s="3"/>
      <c r="AI12" s="3"/>
      <c r="AM12" s="3"/>
      <c r="AQ12" s="3"/>
      <c r="AU12" s="3"/>
    </row>
    <row r="13" spans="1:47" x14ac:dyDescent="0.3">
      <c r="A13" s="1" t="str">
        <f>INDEX(LB!$B:$E,ROW(16:16),1)</f>
        <v>Lunes</v>
      </c>
      <c r="B13" s="1">
        <f>INDEX(LB!$B:$E,ROW(16:16),2)</f>
        <v>12</v>
      </c>
      <c r="C13" s="3">
        <f>INDEX(LB!$B:$E,ROW(16:16),3)</f>
        <v>15.4</v>
      </c>
      <c r="E13" s="1" t="str">
        <f>INDEX(LB!$B:$E,ROW(16:16)+24,1)</f>
        <v>Martes</v>
      </c>
      <c r="F13" s="1">
        <f>INDEX(LB!$B:$E,ROW(16:16),2)</f>
        <v>12</v>
      </c>
      <c r="G13" s="3">
        <f>INDEX(LB!$B:$E,ROW(16:16)+24,3)</f>
        <v>15.1</v>
      </c>
      <c r="I13" s="1" t="str">
        <f>INDEX(LB!$B:$E,ROW(16:16)+48,1)</f>
        <v>Miércoles</v>
      </c>
      <c r="J13" s="1">
        <f>INDEX(LB!$B:$E,ROW(16:16),2)</f>
        <v>12</v>
      </c>
      <c r="K13" s="3">
        <f>INDEX(LB!$B:$E,ROW(16:16)+48,3)</f>
        <v>16.2</v>
      </c>
      <c r="M13" s="1" t="str">
        <f>INDEX(LB!$B:$E,ROW(16:16)+72,1)</f>
        <v>Jueves</v>
      </c>
      <c r="N13" s="1">
        <f>INDEX(LB!$B:$E,ROW(16:16),2)</f>
        <v>12</v>
      </c>
      <c r="O13" s="3">
        <f>INDEX(LB!$B:$E,ROW(16:16)+72,3)</f>
        <v>14.9</v>
      </c>
      <c r="Q13" s="1" t="str">
        <f>INDEX(LB!$B:$E,ROW(16:16)+96,1)</f>
        <v>Viernes</v>
      </c>
      <c r="R13" s="1">
        <f>INDEX(LB!$B:$E,ROW(16:16),2)</f>
        <v>12</v>
      </c>
      <c r="S13" s="3">
        <f>INDEX(LB!$B:$E,ROW(16:16)+96,3)</f>
        <v>18.100000000000001</v>
      </c>
      <c r="U13" s="1" t="str">
        <f>INDEX(LB!$B:$E,ROW(16:16)+120,1)</f>
        <v>Sábado</v>
      </c>
      <c r="V13" s="1">
        <f>INDEX(LB!$B:$E,ROW(16:16),2)</f>
        <v>12</v>
      </c>
      <c r="W13" s="3">
        <f>INDEX(LB!$B:$E,ROW(16:16)+120,3)</f>
        <v>14.6</v>
      </c>
      <c r="Y13" s="1" t="str">
        <f>INDEX(LB!$B:$E,ROW(16:16)+144,1)</f>
        <v>Domingo</v>
      </c>
      <c r="Z13" s="1">
        <f>INDEX(LB!$B:$E,ROW(16:16),2)</f>
        <v>12</v>
      </c>
      <c r="AA13" s="3">
        <f>INDEX(LB!$B:$E,ROW(16:16)+144,3)</f>
        <v>15.7</v>
      </c>
      <c r="AE13" s="3"/>
      <c r="AI13" s="3"/>
      <c r="AM13" s="3"/>
      <c r="AQ13" s="3"/>
      <c r="AU13" s="3"/>
    </row>
    <row r="14" spans="1:47" x14ac:dyDescent="0.3">
      <c r="A14" s="1" t="str">
        <f>INDEX(LB!$B:$E,ROW(17:17),1)</f>
        <v>Lunes</v>
      </c>
      <c r="B14" s="1">
        <f>INDEX(LB!$B:$E,ROW(17:17),2)</f>
        <v>13</v>
      </c>
      <c r="C14" s="3">
        <f>INDEX(LB!$B:$E,ROW(17:17),3)</f>
        <v>13.8</v>
      </c>
      <c r="E14" s="1" t="str">
        <f>INDEX(LB!$B:$E,ROW(17:17)+24,1)</f>
        <v>Martes</v>
      </c>
      <c r="F14" s="1">
        <f>INDEX(LB!$B:$E,ROW(17:17),2)</f>
        <v>13</v>
      </c>
      <c r="G14" s="3">
        <f>INDEX(LB!$B:$E,ROW(17:17)+24,3)</f>
        <v>14.3</v>
      </c>
      <c r="I14" s="1" t="str">
        <f>INDEX(LB!$B:$E,ROW(17:17)+48,1)</f>
        <v>Miércoles</v>
      </c>
      <c r="J14" s="1">
        <f>INDEX(LB!$B:$E,ROW(17:17),2)</f>
        <v>13</v>
      </c>
      <c r="K14" s="3">
        <f>INDEX(LB!$B:$E,ROW(17:17)+48,3)</f>
        <v>17.8</v>
      </c>
      <c r="M14" s="1" t="str">
        <f>INDEX(LB!$B:$E,ROW(17:17)+72,1)</f>
        <v>Jueves</v>
      </c>
      <c r="N14" s="1">
        <f>INDEX(LB!$B:$E,ROW(17:17),2)</f>
        <v>13</v>
      </c>
      <c r="O14" s="3">
        <f>INDEX(LB!$B:$E,ROW(17:17)+72,3)</f>
        <v>14.3</v>
      </c>
      <c r="Q14" s="1" t="str">
        <f>INDEX(LB!$B:$E,ROW(17:17)+96,1)</f>
        <v>Viernes</v>
      </c>
      <c r="R14" s="1">
        <f>INDEX(LB!$B:$E,ROW(17:17),2)</f>
        <v>13</v>
      </c>
      <c r="S14" s="3">
        <f>INDEX(LB!$B:$E,ROW(17:17)+96,3)</f>
        <v>18.100000000000001</v>
      </c>
      <c r="U14" s="1" t="str">
        <f>INDEX(LB!$B:$E,ROW(17:17)+120,1)</f>
        <v>Sábado</v>
      </c>
      <c r="V14" s="1">
        <f>INDEX(LB!$B:$E,ROW(17:17),2)</f>
        <v>13</v>
      </c>
      <c r="W14" s="3">
        <f>INDEX(LB!$B:$E,ROW(17:17)+120,3)</f>
        <v>15.4</v>
      </c>
      <c r="Y14" s="1" t="str">
        <f>INDEX(LB!$B:$E,ROW(17:17)+144,1)</f>
        <v>Domingo</v>
      </c>
      <c r="Z14" s="1">
        <f>INDEX(LB!$B:$E,ROW(17:17),2)</f>
        <v>13</v>
      </c>
      <c r="AA14" s="3">
        <f>INDEX(LB!$B:$E,ROW(17:17)+144,3)</f>
        <v>15.1</v>
      </c>
      <c r="AE14" s="3"/>
      <c r="AI14" s="3"/>
      <c r="AM14" s="3"/>
      <c r="AQ14" s="3"/>
      <c r="AU14" s="3"/>
    </row>
    <row r="15" spans="1:47" x14ac:dyDescent="0.3">
      <c r="A15" s="1" t="str">
        <f>INDEX(LB!$B:$E,ROW(18:18),1)</f>
        <v>Lunes</v>
      </c>
      <c r="B15" s="1">
        <f>INDEX(LB!$B:$E,ROW(18:18),2)</f>
        <v>14</v>
      </c>
      <c r="C15" s="3">
        <f>INDEX(LB!$B:$E,ROW(18:18),3)</f>
        <v>13.5</v>
      </c>
      <c r="E15" s="1" t="str">
        <f>INDEX(LB!$B:$E,ROW(18:18)+24,1)</f>
        <v>Martes</v>
      </c>
      <c r="F15" s="1">
        <f>INDEX(LB!$B:$E,ROW(18:18),2)</f>
        <v>14</v>
      </c>
      <c r="G15" s="3">
        <f>INDEX(LB!$B:$E,ROW(18:18)+24,3)</f>
        <v>14.9</v>
      </c>
      <c r="I15" s="1" t="str">
        <f>INDEX(LB!$B:$E,ROW(18:18)+48,1)</f>
        <v>Miércoles</v>
      </c>
      <c r="J15" s="1">
        <f>INDEX(LB!$B:$E,ROW(18:18),2)</f>
        <v>14</v>
      </c>
      <c r="K15" s="3">
        <f>INDEX(LB!$B:$E,ROW(18:18)+48,3)</f>
        <v>17.3</v>
      </c>
      <c r="M15" s="1" t="str">
        <f>INDEX(LB!$B:$E,ROW(18:18)+72,1)</f>
        <v>Jueves</v>
      </c>
      <c r="N15" s="1">
        <f>INDEX(LB!$B:$E,ROW(18:18),2)</f>
        <v>14</v>
      </c>
      <c r="O15" s="3">
        <f>INDEX(LB!$B:$E,ROW(18:18)+72,3)</f>
        <v>15.1</v>
      </c>
      <c r="Q15" s="1" t="str">
        <f>INDEX(LB!$B:$E,ROW(18:18)+96,1)</f>
        <v>Viernes</v>
      </c>
      <c r="R15" s="1">
        <f>INDEX(LB!$B:$E,ROW(18:18),2)</f>
        <v>14</v>
      </c>
      <c r="S15" s="3">
        <f>INDEX(LB!$B:$E,ROW(18:18)+96,3)</f>
        <v>15.9</v>
      </c>
      <c r="U15" s="1" t="str">
        <f>INDEX(LB!$B:$E,ROW(18:18)+120,1)</f>
        <v>Sábado</v>
      </c>
      <c r="V15" s="1">
        <f>INDEX(LB!$B:$E,ROW(18:18),2)</f>
        <v>14</v>
      </c>
      <c r="W15" s="3">
        <f>INDEX(LB!$B:$E,ROW(18:18)+120,3)</f>
        <v>13.8</v>
      </c>
      <c r="Y15" s="1" t="str">
        <f>INDEX(LB!$B:$E,ROW(18:18)+144,1)</f>
        <v>Domingo</v>
      </c>
      <c r="Z15" s="1">
        <f>INDEX(LB!$B:$E,ROW(18:18),2)</f>
        <v>14</v>
      </c>
      <c r="AA15" s="3">
        <f>INDEX(LB!$B:$E,ROW(18:18)+144,3)</f>
        <v>14.6</v>
      </c>
      <c r="AE15" s="3"/>
      <c r="AI15" s="3"/>
      <c r="AM15" s="3"/>
      <c r="AQ15" s="3"/>
      <c r="AU15" s="3"/>
    </row>
    <row r="16" spans="1:47" x14ac:dyDescent="0.3">
      <c r="A16" s="1" t="str">
        <f>INDEX(LB!$B:$E,ROW(19:19),1)</f>
        <v>Lunes</v>
      </c>
      <c r="B16" s="1">
        <f>INDEX(LB!$B:$E,ROW(19:19),2)</f>
        <v>15</v>
      </c>
      <c r="C16" s="3">
        <f>INDEX(LB!$B:$E,ROW(19:19),3)</f>
        <v>12.7</v>
      </c>
      <c r="E16" s="1" t="str">
        <f>INDEX(LB!$B:$E,ROW(19:19)+24,1)</f>
        <v>Martes</v>
      </c>
      <c r="F16" s="1">
        <f>INDEX(LB!$B:$E,ROW(19:19),2)</f>
        <v>15</v>
      </c>
      <c r="G16" s="3">
        <f>INDEX(LB!$B:$E,ROW(19:19)+24,3)</f>
        <v>14.1</v>
      </c>
      <c r="I16" s="1" t="str">
        <f>INDEX(LB!$B:$E,ROW(19:19)+48,1)</f>
        <v>Miércoles</v>
      </c>
      <c r="J16" s="1">
        <f>INDEX(LB!$B:$E,ROW(19:19),2)</f>
        <v>15</v>
      </c>
      <c r="K16" s="3">
        <f>INDEX(LB!$B:$E,ROW(19:19)+48,3)</f>
        <v>17</v>
      </c>
      <c r="M16" s="1" t="str">
        <f>INDEX(LB!$B:$E,ROW(19:19)+72,1)</f>
        <v>Jueves</v>
      </c>
      <c r="N16" s="1">
        <f>INDEX(LB!$B:$E,ROW(19:19),2)</f>
        <v>15</v>
      </c>
      <c r="O16" s="3">
        <f>INDEX(LB!$B:$E,ROW(19:19)+72,3)</f>
        <v>14.6</v>
      </c>
      <c r="Q16" s="1" t="str">
        <f>INDEX(LB!$B:$E,ROW(19:19)+96,1)</f>
        <v>Viernes</v>
      </c>
      <c r="R16" s="1">
        <f>INDEX(LB!$B:$E,ROW(19:19),2)</f>
        <v>15</v>
      </c>
      <c r="S16" s="3">
        <f>INDEX(LB!$B:$E,ROW(19:19)+96,3)</f>
        <v>16.8</v>
      </c>
      <c r="U16" s="1" t="str">
        <f>INDEX(LB!$B:$E,ROW(19:19)+120,1)</f>
        <v>Sábado</v>
      </c>
      <c r="V16" s="1">
        <f>INDEX(LB!$B:$E,ROW(19:19),2)</f>
        <v>15</v>
      </c>
      <c r="W16" s="3">
        <f>INDEX(LB!$B:$E,ROW(19:19)+120,3)</f>
        <v>13.5</v>
      </c>
      <c r="Y16" s="1" t="str">
        <f>INDEX(LB!$B:$E,ROW(19:19)+144,1)</f>
        <v>Domingo</v>
      </c>
      <c r="Z16" s="1">
        <f>INDEX(LB!$B:$E,ROW(19:19),2)</f>
        <v>15</v>
      </c>
      <c r="AA16" s="3">
        <f>INDEX(LB!$B:$E,ROW(19:19)+144,3)</f>
        <v>14.9</v>
      </c>
      <c r="AE16" s="3"/>
      <c r="AI16" s="3"/>
      <c r="AM16" s="3"/>
      <c r="AQ16" s="3"/>
      <c r="AU16" s="3"/>
    </row>
    <row r="17" spans="1:47" x14ac:dyDescent="0.3">
      <c r="A17" s="1" t="str">
        <f>INDEX(LB!$B:$E,ROW(20:20),1)</f>
        <v>Lunes</v>
      </c>
      <c r="B17" s="1">
        <f>INDEX(LB!$B:$E,ROW(20:20),2)</f>
        <v>16</v>
      </c>
      <c r="C17" s="3">
        <f>INDEX(LB!$B:$E,ROW(20:20),3)</f>
        <v>13</v>
      </c>
      <c r="E17" s="1" t="str">
        <f>INDEX(LB!$B:$E,ROW(20:20)+24,1)</f>
        <v>Martes</v>
      </c>
      <c r="F17" s="1">
        <f>INDEX(LB!$B:$E,ROW(20:20),2)</f>
        <v>16</v>
      </c>
      <c r="G17" s="3">
        <f>INDEX(LB!$B:$E,ROW(20:20)+24,3)</f>
        <v>14.6</v>
      </c>
      <c r="I17" s="1" t="str">
        <f>INDEX(LB!$B:$E,ROW(20:20)+48,1)</f>
        <v>Miércoles</v>
      </c>
      <c r="J17" s="1">
        <f>INDEX(LB!$B:$E,ROW(20:20),2)</f>
        <v>16</v>
      </c>
      <c r="K17" s="3">
        <f>INDEX(LB!$B:$E,ROW(20:20)+48,3)</f>
        <v>17.600000000000001</v>
      </c>
      <c r="M17" s="1" t="str">
        <f>INDEX(LB!$B:$E,ROW(20:20)+72,1)</f>
        <v>Jueves</v>
      </c>
      <c r="N17" s="1">
        <f>INDEX(LB!$B:$E,ROW(20:20),2)</f>
        <v>16</v>
      </c>
      <c r="O17" s="3">
        <f>INDEX(LB!$B:$E,ROW(20:20)+72,3)</f>
        <v>14.6</v>
      </c>
      <c r="Q17" s="1" t="str">
        <f>INDEX(LB!$B:$E,ROW(20:20)+96,1)</f>
        <v>Viernes</v>
      </c>
      <c r="R17" s="1">
        <f>INDEX(LB!$B:$E,ROW(20:20),2)</f>
        <v>16</v>
      </c>
      <c r="S17" s="3">
        <f>INDEX(LB!$B:$E,ROW(20:20)+96,3)</f>
        <v>16.5</v>
      </c>
      <c r="U17" s="1" t="str">
        <f>INDEX(LB!$B:$E,ROW(20:20)+120,1)</f>
        <v>Sábado</v>
      </c>
      <c r="V17" s="1">
        <f>INDEX(LB!$B:$E,ROW(20:20),2)</f>
        <v>16</v>
      </c>
      <c r="W17" s="3">
        <f>INDEX(LB!$B:$E,ROW(20:20)+120,3)</f>
        <v>12.7</v>
      </c>
      <c r="Y17" s="1" t="str">
        <f>INDEX(LB!$B:$E,ROW(20:20)+144,1)</f>
        <v>Domingo</v>
      </c>
      <c r="Z17" s="1">
        <f>INDEX(LB!$B:$E,ROW(20:20),2)</f>
        <v>16</v>
      </c>
      <c r="AA17" s="3">
        <f>INDEX(LB!$B:$E,ROW(20:20)+144,3)</f>
        <v>14.6</v>
      </c>
      <c r="AE17" s="3"/>
      <c r="AI17" s="3"/>
      <c r="AM17" s="3"/>
      <c r="AQ17" s="3"/>
      <c r="AU17" s="3"/>
    </row>
    <row r="18" spans="1:47" x14ac:dyDescent="0.3">
      <c r="A18" s="1" t="str">
        <f>INDEX(LB!$B:$E,ROW(21:21),1)</f>
        <v>Lunes</v>
      </c>
      <c r="B18" s="1">
        <f>INDEX(LB!$B:$E,ROW(21:21),2)</f>
        <v>17</v>
      </c>
      <c r="C18" s="3">
        <f>INDEX(LB!$B:$E,ROW(21:21),3)</f>
        <v>12.2</v>
      </c>
      <c r="E18" s="1" t="str">
        <f>INDEX(LB!$B:$E,ROW(21:21)+24,1)</f>
        <v>Martes</v>
      </c>
      <c r="F18" s="1">
        <f>INDEX(LB!$B:$E,ROW(21:21),2)</f>
        <v>17</v>
      </c>
      <c r="G18" s="3">
        <f>INDEX(LB!$B:$E,ROW(21:21)+24,3)</f>
        <v>15.7</v>
      </c>
      <c r="I18" s="1" t="str">
        <f>INDEX(LB!$B:$E,ROW(21:21)+48,1)</f>
        <v>Miércoles</v>
      </c>
      <c r="J18" s="1">
        <f>INDEX(LB!$B:$E,ROW(21:21),2)</f>
        <v>17</v>
      </c>
      <c r="K18" s="3">
        <f>INDEX(LB!$B:$E,ROW(21:21)+48,3)</f>
        <v>18.100000000000001</v>
      </c>
      <c r="M18" s="1" t="str">
        <f>INDEX(LB!$B:$E,ROW(21:21)+72,1)</f>
        <v>Jueves</v>
      </c>
      <c r="N18" s="1">
        <f>INDEX(LB!$B:$E,ROW(21:21),2)</f>
        <v>17</v>
      </c>
      <c r="O18" s="3">
        <f>INDEX(LB!$B:$E,ROW(21:21)+72,3)</f>
        <v>15.4</v>
      </c>
      <c r="Q18" s="1" t="str">
        <f>INDEX(LB!$B:$E,ROW(21:21)+96,1)</f>
        <v>Viernes</v>
      </c>
      <c r="R18" s="1">
        <f>INDEX(LB!$B:$E,ROW(21:21),2)</f>
        <v>17</v>
      </c>
      <c r="S18" s="3">
        <f>INDEX(LB!$B:$E,ROW(21:21)+96,3)</f>
        <v>14.6</v>
      </c>
      <c r="U18" s="1" t="str">
        <f>INDEX(LB!$B:$E,ROW(21:21)+120,1)</f>
        <v>Sábado</v>
      </c>
      <c r="V18" s="1">
        <f>INDEX(LB!$B:$E,ROW(21:21),2)</f>
        <v>17</v>
      </c>
      <c r="W18" s="3">
        <f>INDEX(LB!$B:$E,ROW(21:21)+120,3)</f>
        <v>13</v>
      </c>
      <c r="Y18" s="1" t="str">
        <f>INDEX(LB!$B:$E,ROW(21:21)+144,1)</f>
        <v>Domingo</v>
      </c>
      <c r="Z18" s="1">
        <f>INDEX(LB!$B:$E,ROW(21:21),2)</f>
        <v>17</v>
      </c>
      <c r="AA18" s="3">
        <f>INDEX(LB!$B:$E,ROW(21:21)+144,3)</f>
        <v>13.8</v>
      </c>
      <c r="AE18" s="3"/>
      <c r="AI18" s="3"/>
      <c r="AM18" s="3"/>
      <c r="AQ18" s="3"/>
      <c r="AU18" s="3"/>
    </row>
    <row r="19" spans="1:47" x14ac:dyDescent="0.3">
      <c r="A19" s="1" t="str">
        <f>INDEX(LB!$B:$E,ROW(22:22),1)</f>
        <v>Lunes</v>
      </c>
      <c r="B19" s="1">
        <f>INDEX(LB!$B:$E,ROW(22:22),2)</f>
        <v>18</v>
      </c>
      <c r="C19" s="3">
        <f>INDEX(LB!$B:$E,ROW(22:22),3)</f>
        <v>12.4</v>
      </c>
      <c r="E19" s="1" t="str">
        <f>INDEX(LB!$B:$E,ROW(22:22)+24,1)</f>
        <v>Martes</v>
      </c>
      <c r="F19" s="1">
        <f>INDEX(LB!$B:$E,ROW(22:22),2)</f>
        <v>18</v>
      </c>
      <c r="G19" s="3">
        <f>INDEX(LB!$B:$E,ROW(22:22)+24,3)</f>
        <v>15.1</v>
      </c>
      <c r="I19" s="1" t="str">
        <f>INDEX(LB!$B:$E,ROW(22:22)+48,1)</f>
        <v>Miércoles</v>
      </c>
      <c r="J19" s="1">
        <f>INDEX(LB!$B:$E,ROW(22:22),2)</f>
        <v>18</v>
      </c>
      <c r="K19" s="3">
        <f>INDEX(LB!$B:$E,ROW(22:22)+48,3)</f>
        <v>15.9</v>
      </c>
      <c r="M19" s="1" t="str">
        <f>INDEX(LB!$B:$E,ROW(22:22)+72,1)</f>
        <v>Jueves</v>
      </c>
      <c r="N19" s="1">
        <f>INDEX(LB!$B:$E,ROW(22:22),2)</f>
        <v>18</v>
      </c>
      <c r="O19" s="3">
        <f>INDEX(LB!$B:$E,ROW(22:22)+72,3)</f>
        <v>13.8</v>
      </c>
      <c r="Q19" s="1" t="str">
        <f>INDEX(LB!$B:$E,ROW(22:22)+96,1)</f>
        <v>Viernes</v>
      </c>
      <c r="R19" s="1">
        <f>INDEX(LB!$B:$E,ROW(22:22),2)</f>
        <v>18</v>
      </c>
      <c r="S19" s="3">
        <f>INDEX(LB!$B:$E,ROW(22:22)+96,3)</f>
        <v>15.1</v>
      </c>
      <c r="U19" s="1" t="str">
        <f>INDEX(LB!$B:$E,ROW(22:22)+120,1)</f>
        <v>Sábado</v>
      </c>
      <c r="V19" s="1">
        <f>INDEX(LB!$B:$E,ROW(22:22),2)</f>
        <v>18</v>
      </c>
      <c r="W19" s="3">
        <f>INDEX(LB!$B:$E,ROW(22:22)+120,3)</f>
        <v>12.2</v>
      </c>
      <c r="Y19" s="1" t="str">
        <f>INDEX(LB!$B:$E,ROW(22:22)+144,1)</f>
        <v>Domingo</v>
      </c>
      <c r="Z19" s="1">
        <f>INDEX(LB!$B:$E,ROW(22:22),2)</f>
        <v>18</v>
      </c>
      <c r="AA19" s="3">
        <f>INDEX(LB!$B:$E,ROW(22:22)+144,3)</f>
        <v>14.1</v>
      </c>
      <c r="AE19" s="3"/>
      <c r="AI19" s="3"/>
      <c r="AM19" s="3"/>
      <c r="AQ19" s="3"/>
      <c r="AU19" s="3"/>
    </row>
    <row r="20" spans="1:47" x14ac:dyDescent="0.3">
      <c r="A20" s="1" t="str">
        <f>INDEX(LB!$B:$E,ROW(23:23),1)</f>
        <v>Lunes</v>
      </c>
      <c r="B20" s="1">
        <f>INDEX(LB!$B:$E,ROW(23:23),2)</f>
        <v>19</v>
      </c>
      <c r="C20" s="3">
        <f>INDEX(LB!$B:$E,ROW(23:23),3)</f>
        <v>11.9</v>
      </c>
      <c r="E20" s="1" t="str">
        <f>INDEX(LB!$B:$E,ROW(23:23)+24,1)</f>
        <v>Martes</v>
      </c>
      <c r="F20" s="1">
        <f>INDEX(LB!$B:$E,ROW(23:23),2)</f>
        <v>19</v>
      </c>
      <c r="G20" s="3">
        <f>INDEX(LB!$B:$E,ROW(23:23)+24,3)</f>
        <v>14.6</v>
      </c>
      <c r="I20" s="1" t="str">
        <f>INDEX(LB!$B:$E,ROW(23:23)+48,1)</f>
        <v>Miércoles</v>
      </c>
      <c r="J20" s="1">
        <f>INDEX(LB!$B:$E,ROW(23:23),2)</f>
        <v>19</v>
      </c>
      <c r="K20" s="3">
        <f>INDEX(LB!$B:$E,ROW(23:23)+48,3)</f>
        <v>16.8</v>
      </c>
      <c r="M20" s="1" t="str">
        <f>INDEX(LB!$B:$E,ROW(23:23)+72,1)</f>
        <v>Jueves</v>
      </c>
      <c r="N20" s="1">
        <f>INDEX(LB!$B:$E,ROW(23:23),2)</f>
        <v>19</v>
      </c>
      <c r="O20" s="3">
        <f>INDEX(LB!$B:$E,ROW(23:23)+72,3)</f>
        <v>13.5</v>
      </c>
      <c r="Q20" s="1" t="str">
        <f>INDEX(LB!$B:$E,ROW(23:23)+96,1)</f>
        <v>Viernes</v>
      </c>
      <c r="R20" s="1">
        <f>INDEX(LB!$B:$E,ROW(23:23),2)</f>
        <v>19</v>
      </c>
      <c r="S20" s="3">
        <f>INDEX(LB!$B:$E,ROW(23:23)+96,3)</f>
        <v>14.3</v>
      </c>
      <c r="U20" s="1" t="str">
        <f>INDEX(LB!$B:$E,ROW(23:23)+120,1)</f>
        <v>Sábado</v>
      </c>
      <c r="V20" s="1">
        <f>INDEX(LB!$B:$E,ROW(23:23),2)</f>
        <v>19</v>
      </c>
      <c r="W20" s="3">
        <f>INDEX(LB!$B:$E,ROW(23:23)+120,3)</f>
        <v>12.4</v>
      </c>
      <c r="Y20" s="1" t="str">
        <f>INDEX(LB!$B:$E,ROW(23:23)+144,1)</f>
        <v>Domingo</v>
      </c>
      <c r="Z20" s="1">
        <f>INDEX(LB!$B:$E,ROW(23:23),2)</f>
        <v>19</v>
      </c>
      <c r="AA20" s="3">
        <f>INDEX(LB!$B:$E,ROW(23:23)+144,3)</f>
        <v>13.8</v>
      </c>
      <c r="AE20" s="3"/>
      <c r="AI20" s="3"/>
      <c r="AM20" s="3"/>
      <c r="AQ20" s="3"/>
      <c r="AU20" s="3"/>
    </row>
    <row r="21" spans="1:47" x14ac:dyDescent="0.3">
      <c r="A21" s="1" t="str">
        <f>INDEX(LB!$B:$E,ROW(24:24),1)</f>
        <v>Lunes</v>
      </c>
      <c r="B21" s="1">
        <f>INDEX(LB!$B:$E,ROW(24:24),2)</f>
        <v>20</v>
      </c>
      <c r="C21" s="3">
        <f>INDEX(LB!$B:$E,ROW(24:24),3)</f>
        <v>13.2</v>
      </c>
      <c r="E21" s="1" t="str">
        <f>INDEX(LB!$B:$E,ROW(24:24)+24,1)</f>
        <v>Martes</v>
      </c>
      <c r="F21" s="1">
        <f>INDEX(LB!$B:$E,ROW(24:24),2)</f>
        <v>20</v>
      </c>
      <c r="G21" s="3">
        <f>INDEX(LB!$B:$E,ROW(24:24)+24,3)</f>
        <v>14.9</v>
      </c>
      <c r="I21" s="1" t="str">
        <f>INDEX(LB!$B:$E,ROW(24:24)+48,1)</f>
        <v>Miércoles</v>
      </c>
      <c r="J21" s="1">
        <f>INDEX(LB!$B:$E,ROW(24:24),2)</f>
        <v>20</v>
      </c>
      <c r="K21" s="3">
        <f>INDEX(LB!$B:$E,ROW(24:24)+48,3)</f>
        <v>16.5</v>
      </c>
      <c r="M21" s="1" t="str">
        <f>INDEX(LB!$B:$E,ROW(24:24)+72,1)</f>
        <v>Jueves</v>
      </c>
      <c r="N21" s="1">
        <f>INDEX(LB!$B:$E,ROW(24:24),2)</f>
        <v>20</v>
      </c>
      <c r="O21" s="3">
        <f>INDEX(LB!$B:$E,ROW(24:24)+72,3)</f>
        <v>12.7</v>
      </c>
      <c r="Q21" s="1" t="str">
        <f>INDEX(LB!$B:$E,ROW(24:24)+96,1)</f>
        <v>Viernes</v>
      </c>
      <c r="R21" s="1">
        <f>INDEX(LB!$B:$E,ROW(24:24),2)</f>
        <v>20</v>
      </c>
      <c r="S21" s="3">
        <f>INDEX(LB!$B:$E,ROW(24:24)+96,3)</f>
        <v>14.9</v>
      </c>
      <c r="U21" s="1" t="str">
        <f>INDEX(LB!$B:$E,ROW(24:24)+120,1)</f>
        <v>Sábado</v>
      </c>
      <c r="V21" s="1">
        <f>INDEX(LB!$B:$E,ROW(24:24),2)</f>
        <v>20</v>
      </c>
      <c r="W21" s="3">
        <f>INDEX(LB!$B:$E,ROW(24:24)+120,3)</f>
        <v>11.9</v>
      </c>
      <c r="Y21" s="1" t="str">
        <f>INDEX(LB!$B:$E,ROW(24:24)+144,1)</f>
        <v>Domingo</v>
      </c>
      <c r="Z21" s="1">
        <f>INDEX(LB!$B:$E,ROW(24:24),2)</f>
        <v>20</v>
      </c>
      <c r="AA21" s="3">
        <f>INDEX(LB!$B:$E,ROW(24:24)+144,3)</f>
        <v>14.1</v>
      </c>
      <c r="AE21" s="3"/>
      <c r="AI21" s="3"/>
      <c r="AM21" s="3"/>
      <c r="AQ21" s="3"/>
      <c r="AU21" s="3"/>
    </row>
    <row r="22" spans="1:47" x14ac:dyDescent="0.3">
      <c r="A22" s="1" t="str">
        <f>INDEX(LB!$B:$E,ROW(25:25),1)</f>
        <v>Lunes</v>
      </c>
      <c r="B22" s="1">
        <f>INDEX(LB!$B:$E,ROW(25:25),2)</f>
        <v>21</v>
      </c>
      <c r="C22" s="3">
        <f>INDEX(LB!$B:$E,ROW(25:25),3)</f>
        <v>13</v>
      </c>
      <c r="E22" s="1" t="str">
        <f>INDEX(LB!$B:$E,ROW(25:25)+24,1)</f>
        <v>Martes</v>
      </c>
      <c r="F22" s="1">
        <f>INDEX(LB!$B:$E,ROW(25:25),2)</f>
        <v>21</v>
      </c>
      <c r="G22" s="3">
        <f>INDEX(LB!$B:$E,ROW(25:25)+24,3)</f>
        <v>14.6</v>
      </c>
      <c r="I22" s="1" t="str">
        <f>INDEX(LB!$B:$E,ROW(25:25)+48,1)</f>
        <v>Miércoles</v>
      </c>
      <c r="J22" s="1">
        <f>INDEX(LB!$B:$E,ROW(25:25),2)</f>
        <v>21</v>
      </c>
      <c r="K22" s="3">
        <f>INDEX(LB!$B:$E,ROW(25:25)+48,3)</f>
        <v>14.6</v>
      </c>
      <c r="M22" s="1" t="str">
        <f>INDEX(LB!$B:$E,ROW(25:25)+72,1)</f>
        <v>Jueves</v>
      </c>
      <c r="N22" s="1">
        <f>INDEX(LB!$B:$E,ROW(25:25),2)</f>
        <v>21</v>
      </c>
      <c r="O22" s="3">
        <f>INDEX(LB!$B:$E,ROW(25:25)+72,3)</f>
        <v>13</v>
      </c>
      <c r="Q22" s="1" t="str">
        <f>INDEX(LB!$B:$E,ROW(25:25)+96,1)</f>
        <v>Viernes</v>
      </c>
      <c r="R22" s="1">
        <f>INDEX(LB!$B:$E,ROW(25:25),2)</f>
        <v>21</v>
      </c>
      <c r="S22" s="3">
        <f>INDEX(LB!$B:$E,ROW(25:25)+96,3)</f>
        <v>14.1</v>
      </c>
      <c r="U22" s="1" t="str">
        <f>INDEX(LB!$B:$E,ROW(25:25)+120,1)</f>
        <v>Sábado</v>
      </c>
      <c r="V22" s="1">
        <f>INDEX(LB!$B:$E,ROW(25:25),2)</f>
        <v>21</v>
      </c>
      <c r="W22" s="3">
        <f>INDEX(LB!$B:$E,ROW(25:25)+120,3)</f>
        <v>13.2</v>
      </c>
      <c r="Y22" s="1" t="str">
        <f>INDEX(LB!$B:$E,ROW(25:25)+144,1)</f>
        <v>Domingo</v>
      </c>
      <c r="Z22" s="1">
        <f>INDEX(LB!$B:$E,ROW(25:25),2)</f>
        <v>21</v>
      </c>
      <c r="AA22" s="3">
        <f>INDEX(LB!$B:$E,ROW(25:25)+144,3)</f>
        <v>14.9</v>
      </c>
      <c r="AE22" s="3"/>
      <c r="AI22" s="3"/>
      <c r="AM22" s="3"/>
      <c r="AQ22" s="3"/>
      <c r="AU22" s="3"/>
    </row>
    <row r="23" spans="1:47" x14ac:dyDescent="0.3">
      <c r="A23" s="1" t="str">
        <f>INDEX(LB!$B:$E,ROW(26:26),1)</f>
        <v>Lunes</v>
      </c>
      <c r="B23" s="1">
        <f>INDEX(LB!$B:$E,ROW(26:26),2)</f>
        <v>22</v>
      </c>
      <c r="C23" s="3">
        <f>INDEX(LB!$B:$E,ROW(26:26),3)</f>
        <v>12.7</v>
      </c>
      <c r="E23" s="1" t="str">
        <f>INDEX(LB!$B:$E,ROW(26:26)+24,1)</f>
        <v>Martes</v>
      </c>
      <c r="F23" s="1">
        <f>INDEX(LB!$B:$E,ROW(26:26),2)</f>
        <v>22</v>
      </c>
      <c r="G23" s="3">
        <f>INDEX(LB!$B:$E,ROW(26:26)+24,3)</f>
        <v>13.8</v>
      </c>
      <c r="I23" s="1" t="str">
        <f>INDEX(LB!$B:$E,ROW(26:26)+48,1)</f>
        <v>Miércoles</v>
      </c>
      <c r="J23" s="1">
        <f>INDEX(LB!$B:$E,ROW(26:26),2)</f>
        <v>22</v>
      </c>
      <c r="K23" s="3">
        <f>INDEX(LB!$B:$E,ROW(26:26)+48,3)</f>
        <v>15.1</v>
      </c>
      <c r="M23" s="1" t="str">
        <f>INDEX(LB!$B:$E,ROW(26:26)+72,1)</f>
        <v>Jueves</v>
      </c>
      <c r="N23" s="1">
        <f>INDEX(LB!$B:$E,ROW(26:26),2)</f>
        <v>22</v>
      </c>
      <c r="O23" s="3">
        <f>INDEX(LB!$B:$E,ROW(26:26)+72,3)</f>
        <v>12.2</v>
      </c>
      <c r="Q23" s="1" t="str">
        <f>INDEX(LB!$B:$E,ROW(26:26)+96,1)</f>
        <v>Viernes</v>
      </c>
      <c r="R23" s="1">
        <f>INDEX(LB!$B:$E,ROW(26:26),2)</f>
        <v>22</v>
      </c>
      <c r="S23" s="3">
        <f>INDEX(LB!$B:$E,ROW(26:26)+96,3)</f>
        <v>14.6</v>
      </c>
      <c r="U23" s="1" t="str">
        <f>INDEX(LB!$B:$E,ROW(26:26)+120,1)</f>
        <v>Sábado</v>
      </c>
      <c r="V23" s="1">
        <f>INDEX(LB!$B:$E,ROW(26:26),2)</f>
        <v>22</v>
      </c>
      <c r="W23" s="3">
        <f>INDEX(LB!$B:$E,ROW(26:26)+120,3)</f>
        <v>13</v>
      </c>
      <c r="Y23" s="1" t="str">
        <f>INDEX(LB!$B:$E,ROW(26:26)+144,1)</f>
        <v>Domingo</v>
      </c>
      <c r="Z23" s="1">
        <f>INDEX(LB!$B:$E,ROW(26:26),2)</f>
        <v>22</v>
      </c>
      <c r="AA23" s="3">
        <f>INDEX(LB!$B:$E,ROW(26:26)+144,3)</f>
        <v>14.3</v>
      </c>
      <c r="AE23" s="3"/>
      <c r="AI23" s="3"/>
      <c r="AM23" s="3"/>
      <c r="AQ23" s="3"/>
      <c r="AU23" s="3"/>
    </row>
    <row r="24" spans="1:47" x14ac:dyDescent="0.3">
      <c r="A24" s="1" t="str">
        <f>INDEX(LB!$B:$E,ROW(27:27),1)</f>
        <v>Lunes</v>
      </c>
      <c r="B24" s="1">
        <f>INDEX(LB!$B:$E,ROW(27:27),2)</f>
        <v>23</v>
      </c>
      <c r="C24" s="3">
        <f>INDEX(LB!$B:$E,ROW(27:27),3)</f>
        <v>15.9</v>
      </c>
      <c r="E24" s="1" t="str">
        <f>INDEX(LB!$B:$E,ROW(27:27)+24,1)</f>
        <v>Martes</v>
      </c>
      <c r="F24" s="1">
        <f>INDEX(LB!$B:$E,ROW(27:27),2)</f>
        <v>23</v>
      </c>
      <c r="G24" s="3">
        <f>INDEX(LB!$B:$E,ROW(27:27)+24,3)</f>
        <v>14.1</v>
      </c>
      <c r="I24" s="1" t="str">
        <f>INDEX(LB!$B:$E,ROW(27:27)+48,1)</f>
        <v>Miércoles</v>
      </c>
      <c r="J24" s="1">
        <f>INDEX(LB!$B:$E,ROW(27:27),2)</f>
        <v>23</v>
      </c>
      <c r="K24" s="3">
        <f>INDEX(LB!$B:$E,ROW(27:27)+48,3)</f>
        <v>14.3</v>
      </c>
      <c r="M24" s="1" t="str">
        <f>INDEX(LB!$B:$E,ROW(27:27)+72,1)</f>
        <v>Jueves</v>
      </c>
      <c r="N24" s="1">
        <f>INDEX(LB!$B:$E,ROW(27:27),2)</f>
        <v>23</v>
      </c>
      <c r="O24" s="3">
        <f>INDEX(LB!$B:$E,ROW(27:27)+72,3)</f>
        <v>12.4</v>
      </c>
      <c r="Q24" s="1" t="str">
        <f>INDEX(LB!$B:$E,ROW(27:27)+96,1)</f>
        <v>Viernes</v>
      </c>
      <c r="R24" s="1">
        <f>INDEX(LB!$B:$E,ROW(27:27),2)</f>
        <v>23</v>
      </c>
      <c r="S24" s="3">
        <f>INDEX(LB!$B:$E,ROW(27:27)+96,3)</f>
        <v>15.7</v>
      </c>
      <c r="U24" s="1" t="str">
        <f>INDEX(LB!$B:$E,ROW(27:27)+120,1)</f>
        <v>Sábado</v>
      </c>
      <c r="V24" s="1">
        <f>INDEX(LB!$B:$E,ROW(27:27),2)</f>
        <v>23</v>
      </c>
      <c r="W24" s="3">
        <f>INDEX(LB!$B:$E,ROW(27:27)+120,3)</f>
        <v>12.7</v>
      </c>
      <c r="Y24" s="1" t="str">
        <f>INDEX(LB!$B:$E,ROW(27:27)+144,1)</f>
        <v>Domingo</v>
      </c>
      <c r="Z24" s="1">
        <f>INDEX(LB!$B:$E,ROW(27:27),2)</f>
        <v>23</v>
      </c>
      <c r="AA24" s="3">
        <f>INDEX(LB!$B:$E,ROW(27:27)+144,3)</f>
        <v>15.1</v>
      </c>
      <c r="AE24" s="3"/>
      <c r="AI24" s="3"/>
      <c r="AM24" s="3"/>
      <c r="AQ24" s="3"/>
      <c r="AU24" s="3"/>
    </row>
    <row r="25" spans="1:47" x14ac:dyDescent="0.3">
      <c r="A25" s="1" t="str">
        <f>INDEX(LB!$B:$E,ROW(28:28),1)</f>
        <v>Lunes</v>
      </c>
      <c r="B25" s="1">
        <f>INDEX(LB!$B:$E,ROW(28:28),2)</f>
        <v>24</v>
      </c>
      <c r="C25" s="3">
        <f>INDEX(LB!$B:$E,ROW(28:28),3)</f>
        <v>16.2</v>
      </c>
      <c r="E25" s="1" t="str">
        <f>INDEX(LB!$B:$E,ROW(28:28)+24,1)</f>
        <v>Martes</v>
      </c>
      <c r="F25" s="1">
        <f>INDEX(LB!$B:$E,ROW(28:28),2)</f>
        <v>24</v>
      </c>
      <c r="G25" s="3">
        <f>INDEX(LB!$B:$E,ROW(28:28)+24,3)</f>
        <v>14.9</v>
      </c>
      <c r="I25" s="1" t="str">
        <f>INDEX(LB!$B:$E,ROW(28:28)+48,1)</f>
        <v>Miércoles</v>
      </c>
      <c r="J25" s="1">
        <f>INDEX(LB!$B:$E,ROW(28:28),2)</f>
        <v>24</v>
      </c>
      <c r="K25" s="3">
        <f>INDEX(LB!$B:$E,ROW(28:28)+48,3)</f>
        <v>14.9</v>
      </c>
      <c r="M25" s="1" t="str">
        <f>INDEX(LB!$B:$E,ROW(28:28)+72,1)</f>
        <v>Jueves</v>
      </c>
      <c r="N25" s="1">
        <f>INDEX(LB!$B:$E,ROW(28:28),2)</f>
        <v>24</v>
      </c>
      <c r="O25" s="3">
        <f>INDEX(LB!$B:$E,ROW(28:28)+72,3)</f>
        <v>11.9</v>
      </c>
      <c r="Q25" s="1" t="str">
        <f>INDEX(LB!$B:$E,ROW(28:28)+96,1)</f>
        <v>Viernes</v>
      </c>
      <c r="R25" s="1">
        <f>INDEX(LB!$B:$E,ROW(28:28),2)</f>
        <v>24</v>
      </c>
      <c r="S25" s="3">
        <f>INDEX(LB!$B:$E,ROW(28:28)+96,3)</f>
        <v>15.1</v>
      </c>
      <c r="U25" s="1" t="str">
        <f>INDEX(LB!$B:$E,ROW(28:28)+120,1)</f>
        <v>Sábado</v>
      </c>
      <c r="V25" s="1">
        <f>INDEX(LB!$B:$E,ROW(28:28),2)</f>
        <v>24</v>
      </c>
      <c r="W25" s="3">
        <f>INDEX(LB!$B:$E,ROW(28:28)+120,3)</f>
        <v>15.9</v>
      </c>
      <c r="Y25" s="1" t="str">
        <f>INDEX(LB!$B:$E,ROW(28:28)+144,1)</f>
        <v>Domingo</v>
      </c>
      <c r="Z25" s="1">
        <f>INDEX(LB!$B:$E,ROW(28:28),2)</f>
        <v>24</v>
      </c>
      <c r="AA25" s="3">
        <f>INDEX(LB!$B:$E,ROW(28:28)+144,3)</f>
        <v>14.6</v>
      </c>
      <c r="AE25" s="3"/>
      <c r="AI25" s="3"/>
      <c r="AM25" s="3"/>
      <c r="AQ25" s="3"/>
      <c r="AU25" s="3"/>
    </row>
    <row r="26" spans="1:47" x14ac:dyDescent="0.3">
      <c r="C26" s="3"/>
      <c r="G26" s="3"/>
      <c r="K26" s="3"/>
      <c r="O26" s="3"/>
      <c r="S26" s="3"/>
      <c r="W26" s="3"/>
      <c r="AA26" s="3"/>
      <c r="AE26" s="3"/>
      <c r="AI26" s="3"/>
      <c r="AM26" s="3"/>
      <c r="AQ26" s="3"/>
      <c r="AU26" s="3"/>
    </row>
    <row r="27" spans="1:47" x14ac:dyDescent="0.3">
      <c r="C27" s="3"/>
      <c r="G27" s="3"/>
      <c r="K27" s="3"/>
      <c r="O27" s="3"/>
      <c r="S27" s="3"/>
      <c r="W27" s="3"/>
      <c r="AA27" s="3"/>
      <c r="AE27" s="3"/>
      <c r="AI27" s="3"/>
      <c r="AM27" s="3"/>
      <c r="AQ27" s="3"/>
      <c r="AU27" s="3"/>
    </row>
    <row r="28" spans="1:47" x14ac:dyDescent="0.3">
      <c r="C28" s="3"/>
      <c r="G28" s="3"/>
      <c r="K28" s="3"/>
      <c r="O28" s="3"/>
      <c r="S28" s="3"/>
      <c r="W28" s="3"/>
      <c r="AA28" s="3"/>
      <c r="AE28" s="3"/>
      <c r="AI28" s="3"/>
      <c r="AM28" s="3"/>
      <c r="AQ28" s="3"/>
      <c r="AU28" s="3"/>
    </row>
    <row r="29" spans="1:47" x14ac:dyDescent="0.3">
      <c r="C29" s="3"/>
      <c r="G29" s="3"/>
      <c r="K29" s="3"/>
      <c r="O29" s="3"/>
      <c r="S29" s="3"/>
      <c r="W29" s="3"/>
      <c r="AA29" s="3"/>
      <c r="AE29" s="3"/>
      <c r="AI29" s="3"/>
      <c r="AM29" s="3"/>
      <c r="AQ29" s="3"/>
      <c r="AU29" s="3"/>
    </row>
    <row r="30" spans="1:47" x14ac:dyDescent="0.3">
      <c r="C30" s="3"/>
      <c r="G30" s="3"/>
      <c r="K30" s="3"/>
      <c r="O30" s="3"/>
      <c r="S30" s="3"/>
      <c r="W30" s="3"/>
      <c r="AA30" s="3"/>
      <c r="AE30" s="3"/>
      <c r="AI30" s="3"/>
      <c r="AM30" s="3"/>
      <c r="AQ30" s="3"/>
      <c r="AU30" s="3"/>
    </row>
    <row r="31" spans="1:47" x14ac:dyDescent="0.3">
      <c r="C31" s="3"/>
      <c r="G31" s="3"/>
      <c r="K31" s="3"/>
      <c r="O31" s="3"/>
      <c r="S31" s="3"/>
      <c r="W31" s="3"/>
      <c r="AA31" s="3"/>
      <c r="AE31" s="3"/>
      <c r="AI31" s="3"/>
      <c r="AM31" s="3"/>
      <c r="AQ31" s="3"/>
      <c r="AU31" s="3"/>
    </row>
    <row r="32" spans="1:47" x14ac:dyDescent="0.3">
      <c r="C32" s="3"/>
      <c r="G32" s="3"/>
      <c r="K32" s="3"/>
      <c r="O32" s="3"/>
      <c r="S32" s="3"/>
      <c r="W32" s="3"/>
      <c r="AA32" s="3"/>
      <c r="AE32" s="3"/>
      <c r="AI32" s="3"/>
      <c r="AM32" s="3"/>
      <c r="AQ32" s="3"/>
      <c r="AU32" s="3"/>
    </row>
    <row r="33" spans="3:47" x14ac:dyDescent="0.3">
      <c r="C33" s="3"/>
      <c r="G33" s="3"/>
      <c r="K33" s="3"/>
      <c r="O33" s="3"/>
      <c r="S33" s="3"/>
      <c r="W33" s="3"/>
      <c r="AA33" s="3"/>
      <c r="AE33" s="3"/>
      <c r="AI33" s="3"/>
      <c r="AM33" s="3"/>
      <c r="AQ33" s="3"/>
      <c r="AU33" s="3"/>
    </row>
    <row r="34" spans="3:47" x14ac:dyDescent="0.3">
      <c r="C34" s="3"/>
      <c r="G34" s="3"/>
      <c r="K34" s="3"/>
      <c r="O34" s="3"/>
      <c r="S34" s="3"/>
      <c r="W34" s="3"/>
      <c r="AA34" s="3"/>
      <c r="AE34" s="3"/>
      <c r="AI34" s="3"/>
      <c r="AM34" s="3"/>
      <c r="AQ34" s="3"/>
      <c r="AU34" s="3"/>
    </row>
    <row r="35" spans="3:47" x14ac:dyDescent="0.3">
      <c r="C35" s="3"/>
      <c r="G35" s="3"/>
      <c r="K35" s="3"/>
      <c r="O35" s="3"/>
      <c r="S35" s="3"/>
      <c r="W35" s="3"/>
      <c r="AA35" s="3"/>
      <c r="AE35" s="3"/>
      <c r="AI35" s="3"/>
      <c r="AM35" s="3"/>
      <c r="AQ35" s="3"/>
      <c r="AU35" s="3"/>
    </row>
    <row r="36" spans="3:47" x14ac:dyDescent="0.3">
      <c r="C36" s="3"/>
      <c r="G36" s="3"/>
      <c r="K36" s="3"/>
      <c r="O36" s="3"/>
      <c r="S36" s="3"/>
      <c r="W36" s="3"/>
      <c r="AA36" s="3"/>
      <c r="AE36" s="3"/>
      <c r="AI36" s="3"/>
      <c r="AM36" s="3"/>
      <c r="AQ36" s="3"/>
      <c r="AU36" s="3"/>
    </row>
    <row r="37" spans="3:47" x14ac:dyDescent="0.3">
      <c r="C37" s="3"/>
      <c r="G37" s="3"/>
      <c r="K37" s="3"/>
      <c r="O37" s="3"/>
      <c r="S37" s="3"/>
      <c r="W37" s="3"/>
      <c r="AA37" s="3"/>
      <c r="AE37" s="3"/>
      <c r="AI37" s="3"/>
      <c r="AM37" s="3"/>
      <c r="AQ37" s="3"/>
      <c r="AU37" s="3"/>
    </row>
    <row r="38" spans="3:47" x14ac:dyDescent="0.3">
      <c r="C38" s="3"/>
      <c r="G38" s="3"/>
      <c r="K38" s="3"/>
      <c r="O38" s="3"/>
      <c r="S38" s="3"/>
      <c r="W38" s="3"/>
      <c r="AA38" s="3"/>
      <c r="AE38" s="3"/>
      <c r="AI38" s="3"/>
      <c r="AM38" s="3"/>
      <c r="AQ38" s="3"/>
      <c r="AU38" s="3"/>
    </row>
    <row r="39" spans="3:47" x14ac:dyDescent="0.3">
      <c r="C39" s="3"/>
      <c r="G39" s="3"/>
      <c r="K39" s="3"/>
      <c r="O39" s="3"/>
      <c r="S39" s="3"/>
      <c r="W39" s="3"/>
      <c r="AA39" s="3"/>
      <c r="AE39" s="3"/>
      <c r="AI39" s="3"/>
      <c r="AM39" s="3"/>
      <c r="AQ39" s="3"/>
      <c r="AU39" s="3"/>
    </row>
    <row r="40" spans="3:47" x14ac:dyDescent="0.3">
      <c r="C40" s="3"/>
      <c r="G40" s="3"/>
      <c r="K40" s="3"/>
      <c r="O40" s="3"/>
      <c r="S40" s="3"/>
      <c r="W40" s="3"/>
      <c r="AA40" s="3"/>
      <c r="AE40" s="3"/>
      <c r="AI40" s="3"/>
      <c r="AM40" s="3"/>
      <c r="AQ40" s="3"/>
      <c r="AU40" s="3"/>
    </row>
    <row r="41" spans="3:47" x14ac:dyDescent="0.3">
      <c r="C41" s="3"/>
      <c r="G41" s="3"/>
      <c r="K41" s="3"/>
      <c r="O41" s="3"/>
      <c r="S41" s="3"/>
      <c r="W41" s="3"/>
      <c r="AA41" s="3"/>
      <c r="AE41" s="3"/>
      <c r="AI41" s="3"/>
      <c r="AM41" s="3"/>
      <c r="AQ41" s="3"/>
      <c r="AU41" s="3"/>
    </row>
    <row r="42" spans="3:47" x14ac:dyDescent="0.3">
      <c r="C42" s="3"/>
      <c r="G42" s="3"/>
      <c r="K42" s="3"/>
      <c r="O42" s="3"/>
      <c r="S42" s="3"/>
      <c r="W42" s="3"/>
      <c r="AA42" s="3"/>
      <c r="AE42" s="3"/>
      <c r="AI42" s="3"/>
      <c r="AM42" s="3"/>
      <c r="AQ42" s="3"/>
      <c r="AU42" s="3"/>
    </row>
    <row r="43" spans="3:47" x14ac:dyDescent="0.3">
      <c r="C43" s="3"/>
      <c r="G43" s="3"/>
      <c r="K43" s="3"/>
      <c r="O43" s="3"/>
      <c r="S43" s="3"/>
      <c r="W43" s="3"/>
      <c r="AA43" s="3"/>
      <c r="AE43" s="3"/>
      <c r="AI43" s="3"/>
      <c r="AM43" s="3"/>
      <c r="AQ43" s="3"/>
      <c r="AU43" s="3"/>
    </row>
    <row r="44" spans="3:47" x14ac:dyDescent="0.3">
      <c r="C44" s="3"/>
      <c r="G44" s="3"/>
      <c r="K44" s="3"/>
      <c r="O44" s="3"/>
      <c r="S44" s="3"/>
      <c r="W44" s="3"/>
      <c r="AA44" s="3"/>
      <c r="AE44" s="3"/>
      <c r="AI44" s="3"/>
      <c r="AM44" s="3"/>
      <c r="AQ44" s="3"/>
      <c r="AU44" s="3"/>
    </row>
    <row r="45" spans="3:47" x14ac:dyDescent="0.3">
      <c r="C45" s="3"/>
      <c r="G45" s="3"/>
      <c r="K45" s="3"/>
      <c r="O45" s="3"/>
      <c r="S45" s="3"/>
      <c r="W45" s="3"/>
      <c r="AA45" s="3"/>
      <c r="AE45" s="3"/>
      <c r="AI45" s="3"/>
      <c r="AM45" s="3"/>
      <c r="AQ45" s="3"/>
      <c r="AU45" s="3"/>
    </row>
    <row r="46" spans="3:47" x14ac:dyDescent="0.3">
      <c r="C46" s="3"/>
      <c r="G46" s="3"/>
      <c r="K46" s="3"/>
      <c r="O46" s="3"/>
      <c r="S46" s="3"/>
      <c r="W46" s="3"/>
      <c r="AA46" s="3"/>
      <c r="AE46" s="3"/>
      <c r="AI46" s="3"/>
      <c r="AM46" s="3"/>
      <c r="AQ46" s="3"/>
      <c r="AU46" s="3"/>
    </row>
    <row r="47" spans="3:47" x14ac:dyDescent="0.3">
      <c r="C47" s="3"/>
      <c r="G47" s="3"/>
      <c r="K47" s="3"/>
      <c r="O47" s="3"/>
      <c r="S47" s="3"/>
      <c r="W47" s="3"/>
      <c r="AA47" s="3"/>
      <c r="AE47" s="3"/>
      <c r="AI47" s="3"/>
      <c r="AM47" s="3"/>
      <c r="AQ47" s="3"/>
      <c r="AU47" s="3"/>
    </row>
    <row r="48" spans="3:47" x14ac:dyDescent="0.3">
      <c r="C48" s="3"/>
      <c r="G48" s="3"/>
      <c r="K48" s="3"/>
      <c r="O48" s="3"/>
      <c r="S48" s="3"/>
      <c r="W48" s="3"/>
      <c r="AA48" s="3"/>
      <c r="AE48" s="3"/>
      <c r="AI48" s="3"/>
      <c r="AM48" s="3"/>
      <c r="AQ48" s="3"/>
      <c r="AU48" s="3"/>
    </row>
    <row r="49" spans="3:47" x14ac:dyDescent="0.3">
      <c r="C49" s="3"/>
      <c r="G49" s="3"/>
      <c r="K49" s="3"/>
      <c r="O49" s="3"/>
      <c r="S49" s="3"/>
      <c r="W49" s="3"/>
      <c r="AA49" s="3"/>
      <c r="AE49" s="3"/>
      <c r="AI49" s="3"/>
      <c r="AM49" s="3"/>
      <c r="AQ49" s="3"/>
      <c r="AU49" s="3"/>
    </row>
    <row r="50" spans="3:47" x14ac:dyDescent="0.3">
      <c r="C50" s="3"/>
      <c r="G50" s="3"/>
      <c r="K50" s="3"/>
      <c r="O50" s="3"/>
      <c r="S50" s="3"/>
      <c r="W50" s="3"/>
      <c r="AA50" s="3"/>
      <c r="AE50" s="3"/>
      <c r="AI50" s="3"/>
      <c r="AM50" s="3"/>
      <c r="AQ50" s="3"/>
      <c r="AU50" s="3"/>
    </row>
    <row r="51" spans="3:47" x14ac:dyDescent="0.3">
      <c r="C51" s="3"/>
      <c r="G51" s="3"/>
      <c r="K51" s="3"/>
      <c r="O51" s="3"/>
      <c r="S51" s="3"/>
      <c r="W51" s="3"/>
      <c r="AA51" s="3"/>
      <c r="AE51" s="3"/>
      <c r="AI51" s="3"/>
      <c r="AM51" s="3"/>
      <c r="AQ51" s="3"/>
      <c r="AU51" s="3"/>
    </row>
    <row r="52" spans="3:47" x14ac:dyDescent="0.3">
      <c r="C52" s="3"/>
      <c r="G52" s="3"/>
      <c r="K52" s="3"/>
      <c r="O52" s="3"/>
      <c r="S52" s="3"/>
      <c r="W52" s="3"/>
      <c r="AA52" s="3"/>
      <c r="AE52" s="3"/>
      <c r="AI52" s="3"/>
      <c r="AM52" s="3"/>
      <c r="AQ52" s="3"/>
      <c r="AU52" s="3"/>
    </row>
    <row r="53" spans="3:47" x14ac:dyDescent="0.3">
      <c r="C53" s="3"/>
      <c r="G53" s="3"/>
      <c r="K53" s="3"/>
      <c r="O53" s="3"/>
      <c r="S53" s="3"/>
      <c r="W53" s="3"/>
      <c r="AA53" s="3"/>
      <c r="AE53" s="3"/>
      <c r="AI53" s="3"/>
      <c r="AM53" s="3"/>
      <c r="AQ53" s="3"/>
      <c r="AU53" s="3"/>
    </row>
    <row r="54" spans="3:47" x14ac:dyDescent="0.3">
      <c r="C54" s="3"/>
      <c r="G54" s="3"/>
      <c r="K54" s="3"/>
      <c r="O54" s="3"/>
      <c r="S54" s="3"/>
      <c r="W54" s="3"/>
      <c r="AA54" s="3"/>
      <c r="AE54" s="3"/>
      <c r="AI54" s="3"/>
      <c r="AM54" s="3"/>
      <c r="AQ54" s="3"/>
      <c r="AU54" s="3"/>
    </row>
    <row r="55" spans="3:47" x14ac:dyDescent="0.3">
      <c r="C55" s="3"/>
      <c r="G55" s="3"/>
      <c r="K55" s="3"/>
      <c r="O55" s="3"/>
      <c r="S55" s="3"/>
      <c r="W55" s="3"/>
      <c r="AA55" s="3"/>
      <c r="AE55" s="3"/>
      <c r="AI55" s="3"/>
      <c r="AM55" s="3"/>
      <c r="AQ55" s="3"/>
      <c r="AU55" s="3"/>
    </row>
    <row r="56" spans="3:47" x14ac:dyDescent="0.3">
      <c r="C56" s="3"/>
      <c r="G56" s="3"/>
      <c r="K56" s="3"/>
      <c r="O56" s="3"/>
      <c r="S56" s="3"/>
      <c r="W56" s="3"/>
      <c r="AA56" s="3"/>
      <c r="AE56" s="3"/>
      <c r="AI56" s="3"/>
      <c r="AM56" s="3"/>
      <c r="AQ56" s="3"/>
      <c r="AU56" s="3"/>
    </row>
    <row r="57" spans="3:47" x14ac:dyDescent="0.3">
      <c r="C57" s="3"/>
      <c r="G57" s="3"/>
      <c r="K57" s="3"/>
      <c r="O57" s="3"/>
      <c r="S57" s="3"/>
      <c r="W57" s="3"/>
      <c r="AA57" s="3"/>
      <c r="AE57" s="3"/>
      <c r="AI57" s="3"/>
      <c r="AM57" s="3"/>
      <c r="AQ57" s="3"/>
      <c r="AU57" s="3"/>
    </row>
    <row r="58" spans="3:47" x14ac:dyDescent="0.3">
      <c r="C58" s="3"/>
      <c r="G58" s="3"/>
      <c r="K58" s="3"/>
      <c r="O58" s="3"/>
      <c r="S58" s="3"/>
      <c r="W58" s="3"/>
      <c r="AA58" s="3"/>
      <c r="AE58" s="3"/>
      <c r="AI58" s="3"/>
      <c r="AM58" s="3"/>
      <c r="AQ58" s="3"/>
      <c r="AU58" s="3"/>
    </row>
    <row r="59" spans="3:47" x14ac:dyDescent="0.3">
      <c r="C59" s="3"/>
      <c r="G59" s="3"/>
      <c r="K59" s="3"/>
      <c r="O59" s="3"/>
      <c r="S59" s="3"/>
      <c r="W59" s="3"/>
      <c r="AA59" s="3"/>
      <c r="AE59" s="3"/>
      <c r="AI59" s="3"/>
      <c r="AM59" s="3"/>
      <c r="AQ59" s="3"/>
      <c r="AU59" s="3"/>
    </row>
    <row r="60" spans="3:47" x14ac:dyDescent="0.3">
      <c r="C60" s="3"/>
      <c r="G60" s="3"/>
      <c r="K60" s="3"/>
      <c r="O60" s="3"/>
      <c r="S60" s="3"/>
      <c r="W60" s="3"/>
      <c r="AA60" s="3"/>
      <c r="AE60" s="3"/>
      <c r="AI60" s="3"/>
      <c r="AM60" s="3"/>
      <c r="AQ60" s="3"/>
      <c r="AU60" s="3"/>
    </row>
    <row r="61" spans="3:47" x14ac:dyDescent="0.3">
      <c r="C61" s="3"/>
      <c r="G61" s="3"/>
      <c r="K61" s="3"/>
      <c r="O61" s="3"/>
      <c r="S61" s="3"/>
      <c r="W61" s="3"/>
      <c r="AA61" s="3"/>
      <c r="AE61" s="3"/>
      <c r="AI61" s="3"/>
      <c r="AM61" s="3"/>
      <c r="AQ61" s="3"/>
      <c r="AU61" s="3"/>
    </row>
    <row r="62" spans="3:47" x14ac:dyDescent="0.3">
      <c r="C62" s="3"/>
      <c r="G62" s="3"/>
      <c r="K62" s="3"/>
      <c r="O62" s="3"/>
      <c r="S62" s="3"/>
      <c r="W62" s="3"/>
      <c r="AA62" s="3"/>
      <c r="AE62" s="3"/>
      <c r="AI62" s="3"/>
      <c r="AM62" s="3"/>
      <c r="AQ62" s="3"/>
      <c r="AU62" s="3"/>
    </row>
    <row r="63" spans="3:47" x14ac:dyDescent="0.3">
      <c r="C63" s="3"/>
      <c r="G63" s="3"/>
      <c r="K63" s="3"/>
      <c r="O63" s="3"/>
      <c r="S63" s="3"/>
      <c r="W63" s="3"/>
      <c r="AA63" s="3"/>
      <c r="AE63" s="3"/>
      <c r="AI63" s="3"/>
      <c r="AM63" s="3"/>
      <c r="AQ63" s="3"/>
      <c r="AU63" s="3"/>
    </row>
    <row r="64" spans="3:47" x14ac:dyDescent="0.3">
      <c r="C64" s="3"/>
      <c r="G64" s="3"/>
      <c r="K64" s="3"/>
      <c r="O64" s="3"/>
      <c r="S64" s="3"/>
      <c r="W64" s="3"/>
      <c r="AA64" s="3"/>
      <c r="AE64" s="3"/>
      <c r="AI64" s="3"/>
      <c r="AM64" s="3"/>
      <c r="AQ64" s="3"/>
      <c r="AU64" s="3"/>
    </row>
    <row r="65" spans="3:47" x14ac:dyDescent="0.3">
      <c r="C65" s="3"/>
      <c r="G65" s="3"/>
      <c r="K65" s="3"/>
      <c r="O65" s="3"/>
      <c r="S65" s="3"/>
      <c r="W65" s="3"/>
      <c r="AA65" s="3"/>
      <c r="AE65" s="3"/>
      <c r="AI65" s="3"/>
      <c r="AM65" s="3"/>
      <c r="AQ65" s="3"/>
      <c r="AU65" s="3"/>
    </row>
    <row r="66" spans="3:47" x14ac:dyDescent="0.3">
      <c r="C66" s="3"/>
      <c r="G66" s="3"/>
      <c r="K66" s="3"/>
      <c r="O66" s="3"/>
      <c r="S66" s="3"/>
      <c r="W66" s="3"/>
      <c r="AA66" s="3"/>
      <c r="AE66" s="3"/>
      <c r="AI66" s="3"/>
      <c r="AM66" s="3"/>
      <c r="AQ66" s="3"/>
      <c r="AU66" s="3"/>
    </row>
    <row r="67" spans="3:47" x14ac:dyDescent="0.3">
      <c r="C67" s="3"/>
      <c r="G67" s="3"/>
      <c r="K67" s="3"/>
      <c r="O67" s="3"/>
      <c r="S67" s="3"/>
      <c r="W67" s="3"/>
      <c r="AA67" s="3"/>
      <c r="AE67" s="3"/>
      <c r="AI67" s="3"/>
      <c r="AM67" s="3"/>
      <c r="AQ67" s="3"/>
      <c r="AU67" s="3"/>
    </row>
    <row r="68" spans="3:47" x14ac:dyDescent="0.3">
      <c r="C68" s="3"/>
      <c r="G68" s="3"/>
      <c r="K68" s="3"/>
      <c r="O68" s="3"/>
      <c r="S68" s="3"/>
      <c r="W68" s="3"/>
      <c r="AA68" s="3"/>
      <c r="AE68" s="3"/>
      <c r="AI68" s="3"/>
      <c r="AM68" s="3"/>
      <c r="AQ68" s="3"/>
      <c r="AU68" s="3"/>
    </row>
    <row r="69" spans="3:47" x14ac:dyDescent="0.3">
      <c r="C69" s="3"/>
      <c r="G69" s="3"/>
      <c r="K69" s="3"/>
      <c r="O69" s="3"/>
      <c r="S69" s="3"/>
      <c r="W69" s="3"/>
      <c r="AA69" s="3"/>
      <c r="AE69" s="3"/>
      <c r="AI69" s="3"/>
      <c r="AM69" s="3"/>
      <c r="AQ69" s="3"/>
      <c r="AU69" s="3"/>
    </row>
    <row r="70" spans="3:47" x14ac:dyDescent="0.3">
      <c r="C70" s="3"/>
      <c r="G70" s="3"/>
      <c r="K70" s="3"/>
      <c r="O70" s="3"/>
      <c r="S70" s="3"/>
      <c r="W70" s="3"/>
      <c r="AA70" s="3"/>
      <c r="AE70" s="3"/>
      <c r="AI70" s="3"/>
      <c r="AM70" s="3"/>
      <c r="AQ70" s="3"/>
      <c r="AU70" s="3"/>
    </row>
    <row r="71" spans="3:47" x14ac:dyDescent="0.3">
      <c r="C71" s="3"/>
      <c r="G71" s="3"/>
      <c r="K71" s="3"/>
      <c r="O71" s="3"/>
      <c r="S71" s="3"/>
      <c r="W71" s="3"/>
      <c r="AA71" s="3"/>
      <c r="AE71" s="3"/>
      <c r="AI71" s="3"/>
      <c r="AM71" s="3"/>
      <c r="AQ71" s="3"/>
      <c r="AU71" s="3"/>
    </row>
    <row r="72" spans="3:47" x14ac:dyDescent="0.3">
      <c r="C72" s="3"/>
      <c r="G72" s="3"/>
      <c r="K72" s="3"/>
      <c r="O72" s="3"/>
      <c r="S72" s="3"/>
      <c r="W72" s="3"/>
      <c r="AA72" s="3"/>
      <c r="AE72" s="3"/>
      <c r="AI72" s="3"/>
      <c r="AM72" s="3"/>
      <c r="AQ72" s="3"/>
      <c r="AU72" s="3"/>
    </row>
    <row r="73" spans="3:47" x14ac:dyDescent="0.3">
      <c r="C73" s="3"/>
      <c r="G73" s="3"/>
      <c r="K73" s="3"/>
      <c r="O73" s="3"/>
      <c r="S73" s="3"/>
      <c r="W73" s="3"/>
      <c r="AA73" s="3"/>
      <c r="AE73" s="3"/>
      <c r="AI73" s="3"/>
      <c r="AM73" s="3"/>
      <c r="AQ73" s="3"/>
      <c r="AU73" s="3"/>
    </row>
    <row r="74" spans="3:47" x14ac:dyDescent="0.3">
      <c r="C74" s="3"/>
      <c r="G74" s="3"/>
      <c r="K74" s="3"/>
      <c r="O74" s="3"/>
      <c r="S74" s="3"/>
      <c r="W74" s="3"/>
      <c r="AA74" s="3"/>
      <c r="AE74" s="3"/>
      <c r="AI74" s="3"/>
      <c r="AM74" s="3"/>
      <c r="AQ74" s="3"/>
      <c r="AU74" s="3"/>
    </row>
    <row r="75" spans="3:47" x14ac:dyDescent="0.3">
      <c r="C75" s="3"/>
      <c r="G75" s="3"/>
      <c r="K75" s="3"/>
      <c r="O75" s="3"/>
      <c r="S75" s="3"/>
      <c r="W75" s="3"/>
      <c r="AA75" s="3"/>
      <c r="AE75" s="3"/>
      <c r="AI75" s="3"/>
      <c r="AM75" s="3"/>
      <c r="AQ75" s="3"/>
      <c r="AU75" s="3"/>
    </row>
    <row r="76" spans="3:47" x14ac:dyDescent="0.3">
      <c r="C76" s="3"/>
      <c r="G76" s="3"/>
      <c r="K76" s="3"/>
      <c r="O76" s="3"/>
      <c r="S76" s="3"/>
      <c r="W76" s="3"/>
      <c r="AA76" s="3"/>
      <c r="AE76" s="3"/>
      <c r="AI76" s="3"/>
      <c r="AM76" s="3"/>
      <c r="AQ76" s="3"/>
      <c r="AU76" s="3"/>
    </row>
    <row r="77" spans="3:47" x14ac:dyDescent="0.3">
      <c r="C77" s="3"/>
      <c r="G77" s="3"/>
      <c r="K77" s="3"/>
      <c r="O77" s="3"/>
      <c r="S77" s="3"/>
      <c r="W77" s="3"/>
      <c r="AA77" s="3"/>
      <c r="AE77" s="3"/>
      <c r="AI77" s="3"/>
      <c r="AM77" s="3"/>
      <c r="AQ77" s="3"/>
      <c r="AU77" s="3"/>
    </row>
    <row r="78" spans="3:47" x14ac:dyDescent="0.3">
      <c r="C78" s="3"/>
      <c r="G78" s="3"/>
      <c r="K78" s="3"/>
      <c r="O78" s="3"/>
      <c r="S78" s="3"/>
      <c r="W78" s="3"/>
      <c r="AA78" s="3"/>
      <c r="AE78" s="3"/>
      <c r="AI78" s="3"/>
      <c r="AM78" s="3"/>
      <c r="AQ78" s="3"/>
      <c r="AU78" s="3"/>
    </row>
    <row r="79" spans="3:47" x14ac:dyDescent="0.3">
      <c r="C79" s="3"/>
      <c r="G79" s="3"/>
      <c r="K79" s="3"/>
      <c r="O79" s="3"/>
      <c r="S79" s="3"/>
      <c r="W79" s="3"/>
      <c r="AA79" s="3"/>
      <c r="AE79" s="3"/>
      <c r="AI79" s="3"/>
      <c r="AM79" s="3"/>
      <c r="AQ79" s="3"/>
      <c r="AU79" s="3"/>
    </row>
    <row r="80" spans="3:47" x14ac:dyDescent="0.3">
      <c r="C80" s="3"/>
      <c r="G80" s="3"/>
      <c r="K80" s="3"/>
      <c r="O80" s="3"/>
      <c r="S80" s="3"/>
      <c r="W80" s="3"/>
      <c r="AA80" s="3"/>
      <c r="AE80" s="3"/>
      <c r="AI80" s="3"/>
      <c r="AM80" s="3"/>
      <c r="AQ80" s="3"/>
      <c r="AU80" s="3"/>
    </row>
    <row r="81" spans="3:47" x14ac:dyDescent="0.3">
      <c r="C81" s="3"/>
      <c r="G81" s="3"/>
      <c r="K81" s="3"/>
      <c r="O81" s="3"/>
      <c r="S81" s="3"/>
      <c r="W81" s="3"/>
      <c r="AA81" s="3"/>
      <c r="AE81" s="3"/>
      <c r="AI81" s="3"/>
      <c r="AM81" s="3"/>
      <c r="AQ81" s="3"/>
      <c r="AU81" s="3"/>
    </row>
    <row r="82" spans="3:47" x14ac:dyDescent="0.3">
      <c r="C82" s="3"/>
      <c r="G82" s="3"/>
      <c r="K82" s="3"/>
      <c r="O82" s="3"/>
      <c r="S82" s="3"/>
      <c r="W82" s="3"/>
      <c r="AA82" s="3"/>
      <c r="AE82" s="3"/>
      <c r="AI82" s="3"/>
      <c r="AM82" s="3"/>
      <c r="AQ82" s="3"/>
      <c r="AU82" s="3"/>
    </row>
    <row r="83" spans="3:47" x14ac:dyDescent="0.3">
      <c r="C83" s="3"/>
      <c r="G83" s="3"/>
      <c r="K83" s="3"/>
      <c r="O83" s="3"/>
      <c r="S83" s="3"/>
      <c r="W83" s="3"/>
      <c r="AA83" s="3"/>
      <c r="AE83" s="3"/>
      <c r="AI83" s="3"/>
      <c r="AM83" s="3"/>
      <c r="AQ83" s="3"/>
      <c r="AU83" s="3"/>
    </row>
    <row r="84" spans="3:47" x14ac:dyDescent="0.3">
      <c r="C84" s="3"/>
      <c r="G84" s="3"/>
      <c r="K84" s="3"/>
      <c r="O84" s="3"/>
      <c r="S84" s="3"/>
      <c r="W84" s="3"/>
      <c r="AA84" s="3"/>
      <c r="AE84" s="3"/>
      <c r="AI84" s="3"/>
      <c r="AM84" s="3"/>
      <c r="AQ84" s="3"/>
      <c r="AU84" s="3"/>
    </row>
    <row r="85" spans="3:47" x14ac:dyDescent="0.3">
      <c r="C85" s="3"/>
      <c r="G85" s="3"/>
      <c r="K85" s="3"/>
      <c r="O85" s="3"/>
      <c r="S85" s="3"/>
      <c r="W85" s="3"/>
      <c r="AA85" s="3"/>
      <c r="AE85" s="3"/>
      <c r="AI85" s="3"/>
      <c r="AM85" s="3"/>
      <c r="AQ85" s="3"/>
      <c r="AU85" s="3"/>
    </row>
    <row r="86" spans="3:47" x14ac:dyDescent="0.3">
      <c r="C86" s="3"/>
      <c r="G86" s="3"/>
      <c r="K86" s="3"/>
      <c r="O86" s="3"/>
      <c r="S86" s="3"/>
      <c r="W86" s="3"/>
      <c r="AA86" s="3"/>
      <c r="AE86" s="3"/>
      <c r="AI86" s="3"/>
      <c r="AM86" s="3"/>
      <c r="AQ86" s="3"/>
      <c r="AU86" s="3"/>
    </row>
    <row r="87" spans="3:47" x14ac:dyDescent="0.3">
      <c r="C87" s="3"/>
      <c r="G87" s="3"/>
      <c r="K87" s="3"/>
      <c r="O87" s="3"/>
      <c r="S87" s="3"/>
      <c r="W87" s="3"/>
      <c r="AA87" s="3"/>
      <c r="AE87" s="3"/>
      <c r="AI87" s="3"/>
      <c r="AM87" s="3"/>
      <c r="AQ87" s="3"/>
      <c r="AU87" s="3"/>
    </row>
    <row r="88" spans="3:47" x14ac:dyDescent="0.3">
      <c r="C88" s="3"/>
      <c r="G88" s="3"/>
      <c r="K88" s="3"/>
      <c r="O88" s="3"/>
      <c r="S88" s="3"/>
      <c r="W88" s="3"/>
      <c r="AA88" s="3"/>
      <c r="AE88" s="3"/>
      <c r="AI88" s="3"/>
      <c r="AM88" s="3"/>
      <c r="AQ88" s="3"/>
      <c r="AU88" s="3"/>
    </row>
    <row r="89" spans="3:47" x14ac:dyDescent="0.3">
      <c r="C89" s="3"/>
      <c r="G89" s="3"/>
      <c r="K89" s="3"/>
      <c r="O89" s="3"/>
      <c r="S89" s="3"/>
      <c r="W89" s="3"/>
      <c r="AA89" s="3"/>
      <c r="AE89" s="3"/>
      <c r="AI89" s="3"/>
      <c r="AM89" s="3"/>
      <c r="AQ89" s="3"/>
      <c r="AU89" s="3"/>
    </row>
    <row r="90" spans="3:47" x14ac:dyDescent="0.3">
      <c r="C90" s="3"/>
      <c r="G90" s="3"/>
      <c r="K90" s="3"/>
      <c r="O90" s="3"/>
      <c r="S90" s="3"/>
      <c r="W90" s="3"/>
      <c r="AA90" s="3"/>
      <c r="AE90" s="3"/>
      <c r="AI90" s="3"/>
      <c r="AM90" s="3"/>
      <c r="AQ90" s="3"/>
      <c r="AU90" s="3"/>
    </row>
    <row r="91" spans="3:47" x14ac:dyDescent="0.3">
      <c r="C91" s="3"/>
      <c r="G91" s="3"/>
      <c r="K91" s="3"/>
      <c r="O91" s="3"/>
      <c r="S91" s="3"/>
      <c r="W91" s="3"/>
      <c r="AA91" s="3"/>
      <c r="AE91" s="3"/>
      <c r="AI91" s="3"/>
      <c r="AM91" s="3"/>
      <c r="AQ91" s="3"/>
      <c r="AU91" s="3"/>
    </row>
    <row r="92" spans="3:47" x14ac:dyDescent="0.3">
      <c r="C92" s="3"/>
      <c r="G92" s="3"/>
      <c r="K92" s="3"/>
      <c r="O92" s="3"/>
      <c r="S92" s="3"/>
      <c r="W92" s="3"/>
      <c r="AA92" s="3"/>
      <c r="AE92" s="3"/>
      <c r="AI92" s="3"/>
      <c r="AM92" s="3"/>
      <c r="AQ92" s="3"/>
      <c r="AU92" s="3"/>
    </row>
    <row r="93" spans="3:47" x14ac:dyDescent="0.3">
      <c r="C93" s="3"/>
      <c r="G93" s="3"/>
      <c r="K93" s="3"/>
      <c r="O93" s="3"/>
      <c r="S93" s="3"/>
      <c r="W93" s="3"/>
      <c r="AA93" s="3"/>
      <c r="AE93" s="3"/>
      <c r="AI93" s="3"/>
      <c r="AM93" s="3"/>
      <c r="AQ93" s="3"/>
      <c r="AU93" s="3"/>
    </row>
    <row r="94" spans="3:47" x14ac:dyDescent="0.3">
      <c r="C94" s="3"/>
      <c r="G94" s="3"/>
      <c r="K94" s="3"/>
      <c r="O94" s="3"/>
      <c r="S94" s="3"/>
      <c r="W94" s="3"/>
      <c r="AA94" s="3"/>
      <c r="AE94" s="3"/>
      <c r="AI94" s="3"/>
      <c r="AM94" s="3"/>
      <c r="AQ94" s="3"/>
      <c r="AU94" s="3"/>
    </row>
    <row r="95" spans="3:47" x14ac:dyDescent="0.3">
      <c r="C95" s="3"/>
      <c r="G95" s="3"/>
      <c r="K95" s="3"/>
      <c r="O95" s="3"/>
      <c r="S95" s="3"/>
      <c r="W95" s="3"/>
      <c r="AA95" s="3"/>
      <c r="AE95" s="3"/>
      <c r="AI95" s="3"/>
      <c r="AM95" s="3"/>
      <c r="AQ95" s="3"/>
      <c r="AU95" s="3"/>
    </row>
    <row r="96" spans="3:47" x14ac:dyDescent="0.3">
      <c r="C96" s="3"/>
      <c r="G96" s="3"/>
      <c r="K96" s="3"/>
      <c r="O96" s="3"/>
      <c r="S96" s="3"/>
      <c r="W96" s="3"/>
      <c r="AA96" s="3"/>
      <c r="AE96" s="3"/>
      <c r="AI96" s="3"/>
      <c r="AM96" s="3"/>
      <c r="AQ96" s="3"/>
      <c r="AU96" s="3"/>
    </row>
    <row r="97" spans="3:47" x14ac:dyDescent="0.3">
      <c r="C97" s="3"/>
      <c r="G97" s="3"/>
      <c r="K97" s="3"/>
      <c r="O97" s="3"/>
      <c r="S97" s="3"/>
      <c r="W97" s="3"/>
      <c r="AA97" s="3"/>
      <c r="AE97" s="3"/>
      <c r="AI97" s="3"/>
      <c r="AM97" s="3"/>
      <c r="AQ97" s="3"/>
      <c r="AU97" s="3"/>
    </row>
    <row r="98" spans="3:47" x14ac:dyDescent="0.3">
      <c r="C98" s="3"/>
      <c r="G98" s="3"/>
      <c r="K98" s="3"/>
      <c r="O98" s="3"/>
      <c r="S98" s="3"/>
      <c r="W98" s="3"/>
      <c r="AA98" s="3"/>
      <c r="AE98" s="3"/>
      <c r="AI98" s="3"/>
      <c r="AM98" s="3"/>
      <c r="AQ98" s="3"/>
      <c r="AU98" s="3"/>
    </row>
    <row r="99" spans="3:47" x14ac:dyDescent="0.3">
      <c r="C99" s="3"/>
      <c r="G99" s="3"/>
      <c r="K99" s="3"/>
      <c r="O99" s="3"/>
      <c r="S99" s="3"/>
      <c r="W99" s="3"/>
      <c r="AA99" s="3"/>
      <c r="AE99" s="3"/>
      <c r="AI99" s="3"/>
      <c r="AM99" s="3"/>
      <c r="AQ99" s="3"/>
      <c r="AU99" s="3"/>
    </row>
    <row r="100" spans="3:47" x14ac:dyDescent="0.3">
      <c r="C100" s="3"/>
      <c r="G100" s="3"/>
      <c r="K100" s="3"/>
      <c r="O100" s="3"/>
      <c r="S100" s="3"/>
      <c r="W100" s="3"/>
      <c r="AA100" s="3"/>
      <c r="AE100" s="3"/>
      <c r="AI100" s="3"/>
      <c r="AM100" s="3"/>
      <c r="AQ100" s="3"/>
      <c r="AU100" s="3"/>
    </row>
    <row r="101" spans="3:47" x14ac:dyDescent="0.3">
      <c r="C101" s="3"/>
      <c r="G101" s="3"/>
      <c r="K101" s="3"/>
      <c r="O101" s="3"/>
      <c r="S101" s="3"/>
      <c r="W101" s="3"/>
      <c r="AA101" s="3"/>
      <c r="AE101" s="3"/>
      <c r="AI101" s="3"/>
      <c r="AM101" s="3"/>
      <c r="AQ101" s="3"/>
      <c r="AU101" s="3"/>
    </row>
    <row r="102" spans="3:47" x14ac:dyDescent="0.3">
      <c r="C102" s="3"/>
      <c r="G102" s="3"/>
      <c r="K102" s="3"/>
      <c r="O102" s="3"/>
      <c r="S102" s="3"/>
      <c r="W102" s="3"/>
      <c r="AA102" s="3"/>
      <c r="AE102" s="3"/>
      <c r="AI102" s="3"/>
      <c r="AM102" s="3"/>
      <c r="AQ102" s="3"/>
      <c r="AU102" s="3"/>
    </row>
    <row r="103" spans="3:47" x14ac:dyDescent="0.3">
      <c r="C103" s="3"/>
      <c r="G103" s="3"/>
      <c r="K103" s="3"/>
      <c r="O103" s="3"/>
      <c r="S103" s="3"/>
      <c r="W103" s="3"/>
      <c r="AA103" s="3"/>
      <c r="AE103" s="3"/>
      <c r="AI103" s="3"/>
      <c r="AM103" s="3"/>
      <c r="AQ103" s="3"/>
      <c r="AU103" s="3"/>
    </row>
    <row r="104" spans="3:47" x14ac:dyDescent="0.3">
      <c r="C104" s="3"/>
      <c r="G104" s="3"/>
      <c r="K104" s="3"/>
      <c r="O104" s="3"/>
      <c r="S104" s="3"/>
      <c r="W104" s="3"/>
      <c r="AA104" s="3"/>
      <c r="AE104" s="3"/>
      <c r="AI104" s="3"/>
      <c r="AM104" s="3"/>
      <c r="AQ104" s="3"/>
      <c r="AU104" s="3"/>
    </row>
    <row r="105" spans="3:47" x14ac:dyDescent="0.3">
      <c r="C105" s="3"/>
      <c r="G105" s="3"/>
      <c r="K105" s="3"/>
      <c r="O105" s="3"/>
      <c r="S105" s="3"/>
      <c r="W105" s="3"/>
      <c r="AA105" s="3"/>
      <c r="AE105" s="3"/>
      <c r="AI105" s="3"/>
      <c r="AM105" s="3"/>
      <c r="AQ105" s="3"/>
      <c r="AU105" s="3"/>
    </row>
    <row r="106" spans="3:47" x14ac:dyDescent="0.3">
      <c r="C106" s="3"/>
      <c r="G106" s="3"/>
      <c r="K106" s="3"/>
      <c r="O106" s="3"/>
      <c r="S106" s="3"/>
      <c r="W106" s="3"/>
      <c r="AA106" s="3"/>
      <c r="AE106" s="3"/>
      <c r="AI106" s="3"/>
      <c r="AM106" s="3"/>
      <c r="AQ106" s="3"/>
      <c r="AU106" s="3"/>
    </row>
    <row r="107" spans="3:47" x14ac:dyDescent="0.3">
      <c r="C107" s="3"/>
      <c r="G107" s="3"/>
      <c r="K107" s="3"/>
      <c r="O107" s="3"/>
      <c r="S107" s="3"/>
      <c r="W107" s="3"/>
      <c r="AA107" s="3"/>
      <c r="AE107" s="3"/>
      <c r="AI107" s="3"/>
      <c r="AM107" s="3"/>
      <c r="AQ107" s="3"/>
      <c r="AU107" s="3"/>
    </row>
    <row r="108" spans="3:47" x14ac:dyDescent="0.3">
      <c r="C108" s="3"/>
      <c r="G108" s="3"/>
      <c r="K108" s="3"/>
      <c r="O108" s="3"/>
      <c r="S108" s="3"/>
      <c r="W108" s="3"/>
      <c r="AA108" s="3"/>
      <c r="AE108" s="3"/>
      <c r="AI108" s="3"/>
      <c r="AM108" s="3"/>
      <c r="AQ108" s="3"/>
      <c r="AU108" s="3"/>
    </row>
    <row r="109" spans="3:47" x14ac:dyDescent="0.3">
      <c r="C109" s="3"/>
      <c r="G109" s="3"/>
      <c r="K109" s="3"/>
      <c r="O109" s="3"/>
      <c r="S109" s="3"/>
      <c r="W109" s="3"/>
      <c r="AA109" s="3"/>
      <c r="AE109" s="3"/>
      <c r="AI109" s="3"/>
      <c r="AM109" s="3"/>
      <c r="AQ109" s="3"/>
      <c r="AU109" s="3"/>
    </row>
    <row r="110" spans="3:47" x14ac:dyDescent="0.3">
      <c r="C110" s="3"/>
      <c r="G110" s="3"/>
      <c r="K110" s="3"/>
      <c r="O110" s="3"/>
      <c r="S110" s="3"/>
      <c r="W110" s="3"/>
      <c r="AA110" s="3"/>
      <c r="AE110" s="3"/>
      <c r="AI110" s="3"/>
      <c r="AM110" s="3"/>
      <c r="AQ110" s="3"/>
      <c r="AU110" s="3"/>
    </row>
    <row r="111" spans="3:47" x14ac:dyDescent="0.3">
      <c r="C111" s="3"/>
      <c r="G111" s="3"/>
      <c r="K111" s="3"/>
      <c r="O111" s="3"/>
      <c r="S111" s="3"/>
      <c r="W111" s="3"/>
      <c r="AA111" s="3"/>
      <c r="AE111" s="3"/>
      <c r="AI111" s="3"/>
      <c r="AM111" s="3"/>
      <c r="AQ111" s="3"/>
      <c r="AU111" s="3"/>
    </row>
    <row r="112" spans="3:47" x14ac:dyDescent="0.3">
      <c r="C112" s="3"/>
      <c r="G112" s="3"/>
      <c r="K112" s="3"/>
      <c r="O112" s="3"/>
      <c r="S112" s="3"/>
      <c r="W112" s="3"/>
      <c r="AA112" s="3"/>
      <c r="AE112" s="3"/>
      <c r="AI112" s="3"/>
      <c r="AM112" s="3"/>
      <c r="AQ112" s="3"/>
      <c r="AU112" s="3"/>
    </row>
    <row r="113" spans="3:47" x14ac:dyDescent="0.3">
      <c r="C113" s="3"/>
      <c r="G113" s="3"/>
      <c r="K113" s="3"/>
      <c r="O113" s="3"/>
      <c r="S113" s="3"/>
      <c r="W113" s="3"/>
      <c r="AA113" s="3"/>
      <c r="AE113" s="3"/>
      <c r="AI113" s="3"/>
      <c r="AM113" s="3"/>
      <c r="AQ113" s="3"/>
      <c r="AU113" s="3"/>
    </row>
    <row r="114" spans="3:47" x14ac:dyDescent="0.3">
      <c r="C114" s="3"/>
      <c r="G114" s="3"/>
      <c r="K114" s="3"/>
      <c r="O114" s="3"/>
      <c r="S114" s="3"/>
      <c r="W114" s="3"/>
      <c r="AA114" s="3"/>
      <c r="AE114" s="3"/>
      <c r="AI114" s="3"/>
      <c r="AM114" s="3"/>
      <c r="AQ114" s="3"/>
      <c r="AU114" s="3"/>
    </row>
    <row r="115" spans="3:47" x14ac:dyDescent="0.3">
      <c r="C115" s="3"/>
      <c r="G115" s="3"/>
      <c r="K115" s="3"/>
      <c r="O115" s="3"/>
      <c r="S115" s="3"/>
      <c r="W115" s="3"/>
      <c r="AA115" s="3"/>
      <c r="AE115" s="3"/>
      <c r="AI115" s="3"/>
      <c r="AM115" s="3"/>
      <c r="AQ115" s="3"/>
      <c r="AU115" s="3"/>
    </row>
    <row r="116" spans="3:47" x14ac:dyDescent="0.3">
      <c r="C116" s="3"/>
      <c r="G116" s="3"/>
      <c r="K116" s="3"/>
      <c r="O116" s="3"/>
      <c r="S116" s="3"/>
      <c r="W116" s="3"/>
      <c r="AA116" s="3"/>
      <c r="AE116" s="3"/>
      <c r="AI116" s="3"/>
      <c r="AM116" s="3"/>
      <c r="AQ116" s="3"/>
      <c r="AU116" s="3"/>
    </row>
    <row r="117" spans="3:47" x14ac:dyDescent="0.3">
      <c r="C117" s="3"/>
      <c r="G117" s="3"/>
      <c r="K117" s="3"/>
      <c r="O117" s="3"/>
      <c r="S117" s="3"/>
      <c r="W117" s="3"/>
      <c r="AA117" s="3"/>
      <c r="AE117" s="3"/>
      <c r="AI117" s="3"/>
      <c r="AM117" s="3"/>
      <c r="AQ117" s="3"/>
      <c r="AU117" s="3"/>
    </row>
    <row r="118" spans="3:47" x14ac:dyDescent="0.3">
      <c r="C118" s="3"/>
      <c r="G118" s="3"/>
      <c r="K118" s="3"/>
      <c r="O118" s="3"/>
      <c r="S118" s="3"/>
      <c r="W118" s="3"/>
      <c r="AA118" s="3"/>
      <c r="AE118" s="3"/>
      <c r="AI118" s="3"/>
      <c r="AM118" s="3"/>
      <c r="AQ118" s="3"/>
      <c r="AU118" s="3"/>
    </row>
    <row r="119" spans="3:47" x14ac:dyDescent="0.3">
      <c r="C119" s="3"/>
      <c r="G119" s="3"/>
      <c r="K119" s="3"/>
      <c r="O119" s="3"/>
      <c r="S119" s="3"/>
      <c r="W119" s="3"/>
      <c r="AA119" s="3"/>
      <c r="AE119" s="3"/>
      <c r="AI119" s="3"/>
      <c r="AM119" s="3"/>
      <c r="AQ119" s="3"/>
      <c r="AU119" s="3"/>
    </row>
    <row r="120" spans="3:47" x14ac:dyDescent="0.3">
      <c r="C120" s="3"/>
      <c r="G120" s="3"/>
      <c r="K120" s="3"/>
      <c r="O120" s="3"/>
      <c r="S120" s="3"/>
      <c r="W120" s="3"/>
      <c r="AA120" s="3"/>
      <c r="AE120" s="3"/>
      <c r="AI120" s="3"/>
      <c r="AM120" s="3"/>
      <c r="AQ120" s="3"/>
      <c r="AU120" s="3"/>
    </row>
    <row r="121" spans="3:47" x14ac:dyDescent="0.3">
      <c r="C121" s="3"/>
      <c r="G121" s="3"/>
      <c r="K121" s="3"/>
      <c r="O121" s="3"/>
      <c r="S121" s="3"/>
      <c r="W121" s="3"/>
      <c r="AA121" s="3"/>
      <c r="AE121" s="3"/>
      <c r="AI121" s="3"/>
      <c r="AM121" s="3"/>
      <c r="AQ121" s="3"/>
      <c r="AU121" s="3"/>
    </row>
    <row r="122" spans="3:47" x14ac:dyDescent="0.3">
      <c r="C122" s="3"/>
      <c r="G122" s="3"/>
      <c r="K122" s="3"/>
      <c r="O122" s="3"/>
      <c r="S122" s="3"/>
      <c r="W122" s="3"/>
      <c r="AA122" s="3"/>
      <c r="AE122" s="3"/>
      <c r="AI122" s="3"/>
      <c r="AM122" s="3"/>
      <c r="AQ122" s="3"/>
      <c r="AU122" s="3"/>
    </row>
    <row r="123" spans="3:47" x14ac:dyDescent="0.3">
      <c r="C123" s="3"/>
      <c r="G123" s="3"/>
      <c r="K123" s="3"/>
      <c r="O123" s="3"/>
      <c r="S123" s="3"/>
      <c r="W123" s="3"/>
      <c r="AA123" s="3"/>
      <c r="AE123" s="3"/>
      <c r="AI123" s="3"/>
      <c r="AM123" s="3"/>
      <c r="AQ123" s="3"/>
      <c r="AU123" s="3"/>
    </row>
    <row r="124" spans="3:47" x14ac:dyDescent="0.3">
      <c r="C124" s="3"/>
      <c r="G124" s="3"/>
      <c r="K124" s="3"/>
      <c r="O124" s="3"/>
      <c r="S124" s="3"/>
      <c r="W124" s="3"/>
      <c r="AA124" s="3"/>
      <c r="AE124" s="3"/>
      <c r="AI124" s="3"/>
      <c r="AM124" s="3"/>
      <c r="AQ124" s="3"/>
      <c r="AU124" s="3"/>
    </row>
    <row r="125" spans="3:47" x14ac:dyDescent="0.3">
      <c r="C125" s="3"/>
      <c r="G125" s="3"/>
      <c r="K125" s="3"/>
      <c r="O125" s="3"/>
      <c r="S125" s="3"/>
      <c r="W125" s="3"/>
      <c r="AA125" s="3"/>
      <c r="AE125" s="3"/>
      <c r="AI125" s="3"/>
      <c r="AM125" s="3"/>
      <c r="AQ125" s="3"/>
      <c r="AU125" s="3"/>
    </row>
    <row r="126" spans="3:47" x14ac:dyDescent="0.3">
      <c r="C126" s="3"/>
      <c r="G126" s="3"/>
      <c r="K126" s="3"/>
      <c r="O126" s="3"/>
      <c r="S126" s="3"/>
      <c r="W126" s="3"/>
      <c r="AA126" s="3"/>
      <c r="AE126" s="3"/>
      <c r="AI126" s="3"/>
      <c r="AM126" s="3"/>
      <c r="AQ126" s="3"/>
      <c r="AU126" s="3"/>
    </row>
    <row r="127" spans="3:47" x14ac:dyDescent="0.3">
      <c r="C127" s="3"/>
      <c r="G127" s="3"/>
      <c r="K127" s="3"/>
      <c r="O127" s="3"/>
      <c r="S127" s="3"/>
      <c r="W127" s="3"/>
      <c r="AA127" s="3"/>
      <c r="AE127" s="3"/>
      <c r="AI127" s="3"/>
      <c r="AM127" s="3"/>
      <c r="AQ127" s="3"/>
      <c r="AU127" s="3"/>
    </row>
    <row r="128" spans="3:47" x14ac:dyDescent="0.3">
      <c r="C128" s="3"/>
      <c r="G128" s="3"/>
      <c r="K128" s="3"/>
      <c r="O128" s="3"/>
      <c r="S128" s="3"/>
      <c r="W128" s="3"/>
      <c r="AA128" s="3"/>
      <c r="AE128" s="3"/>
      <c r="AI128" s="3"/>
      <c r="AM128" s="3"/>
      <c r="AQ128" s="3"/>
      <c r="AU128" s="3"/>
    </row>
    <row r="129" spans="3:47" x14ac:dyDescent="0.3">
      <c r="C129" s="3"/>
      <c r="G129" s="3"/>
      <c r="K129" s="3"/>
      <c r="O129" s="3"/>
      <c r="S129" s="3"/>
      <c r="W129" s="3"/>
      <c r="AA129" s="3"/>
      <c r="AE129" s="3"/>
      <c r="AI129" s="3"/>
      <c r="AM129" s="3"/>
      <c r="AQ129" s="3"/>
      <c r="AU129" s="3"/>
    </row>
    <row r="130" spans="3:47" x14ac:dyDescent="0.3">
      <c r="C130" s="3"/>
      <c r="G130" s="3"/>
      <c r="K130" s="3"/>
      <c r="O130" s="3"/>
      <c r="S130" s="3"/>
      <c r="W130" s="3"/>
      <c r="AA130" s="3"/>
      <c r="AE130" s="3"/>
      <c r="AI130" s="3"/>
      <c r="AM130" s="3"/>
      <c r="AQ130" s="3"/>
      <c r="AU130" s="3"/>
    </row>
    <row r="131" spans="3:47" x14ac:dyDescent="0.3">
      <c r="C131" s="3"/>
      <c r="G131" s="3"/>
      <c r="K131" s="3"/>
      <c r="O131" s="3"/>
      <c r="S131" s="3"/>
      <c r="W131" s="3"/>
      <c r="AA131" s="3"/>
      <c r="AE131" s="3"/>
      <c r="AI131" s="3"/>
      <c r="AM131" s="3"/>
      <c r="AQ131" s="3"/>
      <c r="AU131" s="3"/>
    </row>
    <row r="132" spans="3:47" x14ac:dyDescent="0.3">
      <c r="C132" s="3"/>
      <c r="G132" s="3"/>
      <c r="K132" s="3"/>
      <c r="O132" s="3"/>
      <c r="S132" s="3"/>
      <c r="W132" s="3"/>
      <c r="AA132" s="3"/>
      <c r="AE132" s="3"/>
      <c r="AI132" s="3"/>
      <c r="AM132" s="3"/>
      <c r="AQ132" s="3"/>
      <c r="AU132" s="3"/>
    </row>
    <row r="133" spans="3:47" x14ac:dyDescent="0.3">
      <c r="C133" s="3"/>
      <c r="G133" s="3"/>
      <c r="K133" s="3"/>
      <c r="O133" s="3"/>
      <c r="S133" s="3"/>
      <c r="W133" s="3"/>
      <c r="AA133" s="3"/>
      <c r="AE133" s="3"/>
      <c r="AI133" s="3"/>
      <c r="AM133" s="3"/>
      <c r="AQ133" s="3"/>
      <c r="AU133" s="3"/>
    </row>
    <row r="134" spans="3:47" x14ac:dyDescent="0.3">
      <c r="C134" s="3"/>
      <c r="G134" s="3"/>
      <c r="K134" s="3"/>
      <c r="O134" s="3"/>
      <c r="S134" s="3"/>
      <c r="W134" s="3"/>
      <c r="AA134" s="3"/>
      <c r="AE134" s="3"/>
      <c r="AI134" s="3"/>
      <c r="AM134" s="3"/>
      <c r="AQ134" s="3"/>
      <c r="AU134" s="3"/>
    </row>
    <row r="135" spans="3:47" x14ac:dyDescent="0.3">
      <c r="C135" s="3"/>
      <c r="G135" s="3"/>
      <c r="K135" s="3"/>
      <c r="O135" s="3"/>
      <c r="S135" s="3"/>
      <c r="W135" s="3"/>
      <c r="AA135" s="3"/>
      <c r="AE135" s="3"/>
      <c r="AI135" s="3"/>
      <c r="AM135" s="3"/>
      <c r="AQ135" s="3"/>
      <c r="AU135" s="3"/>
    </row>
    <row r="136" spans="3:47" x14ac:dyDescent="0.3">
      <c r="C136" s="3"/>
      <c r="G136" s="3"/>
      <c r="K136" s="3"/>
      <c r="O136" s="3"/>
      <c r="S136" s="3"/>
      <c r="W136" s="3"/>
      <c r="AA136" s="3"/>
      <c r="AE136" s="3"/>
      <c r="AI136" s="3"/>
      <c r="AM136" s="3"/>
      <c r="AQ136" s="3"/>
      <c r="AU136" s="3"/>
    </row>
    <row r="137" spans="3:47" x14ac:dyDescent="0.3">
      <c r="C137" s="3"/>
      <c r="G137" s="3"/>
      <c r="K137" s="3"/>
      <c r="O137" s="3"/>
      <c r="S137" s="3"/>
      <c r="W137" s="3"/>
      <c r="AA137" s="3"/>
      <c r="AE137" s="3"/>
      <c r="AI137" s="3"/>
      <c r="AM137" s="3"/>
      <c r="AQ137" s="3"/>
      <c r="AU137" s="3"/>
    </row>
    <row r="138" spans="3:47" x14ac:dyDescent="0.3">
      <c r="C138" s="3"/>
      <c r="G138" s="3"/>
      <c r="K138" s="3"/>
      <c r="O138" s="3"/>
      <c r="S138" s="3"/>
      <c r="W138" s="3"/>
      <c r="AA138" s="3"/>
      <c r="AE138" s="3"/>
      <c r="AI138" s="3"/>
      <c r="AM138" s="3"/>
      <c r="AQ138" s="3"/>
      <c r="AU138" s="3"/>
    </row>
    <row r="139" spans="3:47" x14ac:dyDescent="0.3">
      <c r="C139" s="3"/>
      <c r="G139" s="3"/>
      <c r="K139" s="3"/>
      <c r="O139" s="3"/>
      <c r="S139" s="3"/>
      <c r="W139" s="3"/>
      <c r="AA139" s="3"/>
      <c r="AE139" s="3"/>
      <c r="AI139" s="3"/>
      <c r="AM139" s="3"/>
      <c r="AQ139" s="3"/>
      <c r="AU139" s="3"/>
    </row>
    <row r="140" spans="3:47" x14ac:dyDescent="0.3">
      <c r="C140" s="3"/>
      <c r="G140" s="3"/>
      <c r="K140" s="3"/>
      <c r="O140" s="3"/>
      <c r="S140" s="3"/>
      <c r="W140" s="3"/>
      <c r="AA140" s="3"/>
      <c r="AE140" s="3"/>
      <c r="AI140" s="3"/>
      <c r="AM140" s="3"/>
      <c r="AQ140" s="3"/>
      <c r="AU140" s="3"/>
    </row>
    <row r="141" spans="3:47" x14ac:dyDescent="0.3">
      <c r="C141" s="3"/>
      <c r="G141" s="3"/>
      <c r="K141" s="3"/>
      <c r="O141" s="3"/>
      <c r="S141" s="3"/>
      <c r="W141" s="3"/>
      <c r="AA141" s="3"/>
      <c r="AE141" s="3"/>
      <c r="AI141" s="3"/>
      <c r="AM141" s="3"/>
      <c r="AQ141" s="3"/>
      <c r="AU141" s="3"/>
    </row>
    <row r="142" spans="3:47" x14ac:dyDescent="0.3">
      <c r="C142" s="3"/>
      <c r="G142" s="3"/>
      <c r="K142" s="3"/>
      <c r="O142" s="3"/>
      <c r="S142" s="3"/>
      <c r="W142" s="3"/>
      <c r="AA142" s="3"/>
      <c r="AE142" s="3"/>
      <c r="AI142" s="3"/>
      <c r="AM142" s="3"/>
      <c r="AQ142" s="3"/>
      <c r="AU142" s="3"/>
    </row>
    <row r="143" spans="3:47" x14ac:dyDescent="0.3">
      <c r="C143" s="3"/>
      <c r="G143" s="3"/>
      <c r="K143" s="3"/>
      <c r="O143" s="3"/>
      <c r="S143" s="3"/>
      <c r="W143" s="3"/>
      <c r="AA143" s="3"/>
      <c r="AE143" s="3"/>
      <c r="AI143" s="3"/>
      <c r="AM143" s="3"/>
      <c r="AQ143" s="3"/>
      <c r="AU143" s="3"/>
    </row>
    <row r="144" spans="3:47" x14ac:dyDescent="0.3">
      <c r="C144" s="3"/>
      <c r="G144" s="3"/>
      <c r="K144" s="3"/>
      <c r="O144" s="3"/>
      <c r="S144" s="3"/>
      <c r="W144" s="3"/>
      <c r="AA144" s="3"/>
      <c r="AE144" s="3"/>
      <c r="AI144" s="3"/>
      <c r="AM144" s="3"/>
      <c r="AQ144" s="3"/>
      <c r="AU144" s="3"/>
    </row>
    <row r="145" spans="3:47" x14ac:dyDescent="0.3">
      <c r="C145" s="3"/>
      <c r="G145" s="3"/>
      <c r="K145" s="3"/>
      <c r="O145" s="3"/>
      <c r="S145" s="3"/>
      <c r="W145" s="3"/>
      <c r="AA145" s="3"/>
      <c r="AE145" s="3"/>
      <c r="AI145" s="3"/>
      <c r="AM145" s="3"/>
      <c r="AQ145" s="3"/>
      <c r="AU145" s="3"/>
    </row>
    <row r="146" spans="3:47" x14ac:dyDescent="0.3">
      <c r="C146" s="3"/>
      <c r="G146" s="3"/>
      <c r="K146" s="3"/>
      <c r="O146" s="3"/>
      <c r="S146" s="3"/>
      <c r="W146" s="3"/>
      <c r="AA146" s="3"/>
      <c r="AE146" s="3"/>
      <c r="AI146" s="3"/>
      <c r="AM146" s="3"/>
      <c r="AQ146" s="3"/>
      <c r="AU146" s="3"/>
    </row>
    <row r="147" spans="3:47" x14ac:dyDescent="0.3">
      <c r="C147" s="3"/>
      <c r="G147" s="3"/>
      <c r="K147" s="3"/>
      <c r="O147" s="3"/>
      <c r="S147" s="3"/>
      <c r="W147" s="3"/>
      <c r="AA147" s="3"/>
      <c r="AE147" s="3"/>
      <c r="AI147" s="3"/>
      <c r="AM147" s="3"/>
      <c r="AQ147" s="3"/>
      <c r="AU147" s="3"/>
    </row>
    <row r="148" spans="3:47" x14ac:dyDescent="0.3">
      <c r="C148" s="3"/>
      <c r="G148" s="3"/>
      <c r="K148" s="3"/>
      <c r="O148" s="3"/>
      <c r="S148" s="3"/>
      <c r="W148" s="3"/>
      <c r="AA148" s="3"/>
      <c r="AE148" s="3"/>
      <c r="AI148" s="3"/>
      <c r="AM148" s="3"/>
      <c r="AQ148" s="3"/>
      <c r="AU148" s="3"/>
    </row>
    <row r="149" spans="3:47" x14ac:dyDescent="0.3">
      <c r="C149" s="3"/>
      <c r="G149" s="3"/>
      <c r="K149" s="3"/>
      <c r="O149" s="3"/>
      <c r="S149" s="3"/>
      <c r="W149" s="3"/>
      <c r="AA149" s="3"/>
      <c r="AE149" s="3"/>
      <c r="AI149" s="3"/>
      <c r="AM149" s="3"/>
      <c r="AQ149" s="3"/>
      <c r="AU149" s="3"/>
    </row>
    <row r="150" spans="3:47" x14ac:dyDescent="0.3">
      <c r="C150" s="3"/>
      <c r="G150" s="3"/>
      <c r="K150" s="3"/>
      <c r="O150" s="3"/>
      <c r="S150" s="3"/>
      <c r="W150" s="3"/>
      <c r="AA150" s="3"/>
      <c r="AE150" s="3"/>
      <c r="AI150" s="3"/>
      <c r="AM150" s="3"/>
      <c r="AQ150" s="3"/>
      <c r="AU150" s="3"/>
    </row>
    <row r="151" spans="3:47" x14ac:dyDescent="0.3">
      <c r="C151" s="3"/>
      <c r="G151" s="3"/>
      <c r="K151" s="3"/>
      <c r="O151" s="3"/>
      <c r="S151" s="3"/>
      <c r="W151" s="3"/>
      <c r="AA151" s="3"/>
      <c r="AE151" s="3"/>
      <c r="AI151" s="3"/>
      <c r="AM151" s="3"/>
      <c r="AQ151" s="3"/>
      <c r="AU151" s="3"/>
    </row>
    <row r="152" spans="3:47" x14ac:dyDescent="0.3">
      <c r="C152" s="3"/>
      <c r="G152" s="3"/>
      <c r="K152" s="3"/>
      <c r="O152" s="3"/>
      <c r="S152" s="3"/>
      <c r="W152" s="3"/>
      <c r="AA152" s="3"/>
      <c r="AE152" s="3"/>
      <c r="AI152" s="3"/>
      <c r="AM152" s="3"/>
      <c r="AQ152" s="3"/>
      <c r="AU152" s="3"/>
    </row>
    <row r="153" spans="3:47" x14ac:dyDescent="0.3">
      <c r="C153" s="3"/>
      <c r="G153" s="3"/>
      <c r="K153" s="3"/>
      <c r="O153" s="3"/>
      <c r="S153" s="3"/>
      <c r="W153" s="3"/>
      <c r="AA153" s="3"/>
      <c r="AE153" s="3"/>
      <c r="AI153" s="3"/>
      <c r="AM153" s="3"/>
      <c r="AQ153" s="3"/>
      <c r="AU153" s="3"/>
    </row>
    <row r="154" spans="3:47" x14ac:dyDescent="0.3">
      <c r="C154" s="3"/>
      <c r="G154" s="3"/>
      <c r="K154" s="3"/>
      <c r="O154" s="3"/>
      <c r="S154" s="3"/>
      <c r="W154" s="3"/>
      <c r="AA154" s="3"/>
      <c r="AE154" s="3"/>
      <c r="AI154" s="3"/>
      <c r="AM154" s="3"/>
      <c r="AQ154" s="3"/>
      <c r="AU154" s="3"/>
    </row>
    <row r="155" spans="3:47" x14ac:dyDescent="0.3">
      <c r="C155" s="3"/>
      <c r="G155" s="3"/>
      <c r="K155" s="3"/>
      <c r="O155" s="3"/>
      <c r="S155" s="3"/>
      <c r="W155" s="3"/>
      <c r="AA155" s="3"/>
      <c r="AE155" s="3"/>
      <c r="AI155" s="3"/>
      <c r="AM155" s="3"/>
      <c r="AQ155" s="3"/>
      <c r="AU155" s="3"/>
    </row>
    <row r="156" spans="3:47" x14ac:dyDescent="0.3">
      <c r="C156" s="3"/>
      <c r="G156" s="3"/>
      <c r="K156" s="3"/>
      <c r="O156" s="3"/>
      <c r="S156" s="3"/>
      <c r="W156" s="3"/>
      <c r="AA156" s="3"/>
      <c r="AE156" s="3"/>
      <c r="AI156" s="3"/>
      <c r="AM156" s="3"/>
      <c r="AQ156" s="3"/>
      <c r="AU156" s="3"/>
    </row>
    <row r="157" spans="3:47" x14ac:dyDescent="0.3">
      <c r="C157" s="3"/>
      <c r="G157" s="3"/>
      <c r="K157" s="3"/>
      <c r="O157" s="3"/>
      <c r="S157" s="3"/>
      <c r="W157" s="3"/>
      <c r="AA157" s="3"/>
      <c r="AE157" s="3"/>
      <c r="AI157" s="3"/>
      <c r="AM157" s="3"/>
      <c r="AQ157" s="3"/>
      <c r="AU157" s="3"/>
    </row>
    <row r="158" spans="3:47" x14ac:dyDescent="0.3">
      <c r="C158" s="3"/>
      <c r="G158" s="3"/>
      <c r="K158" s="3"/>
      <c r="O158" s="3"/>
      <c r="S158" s="3"/>
      <c r="W158" s="3"/>
      <c r="AA158" s="3"/>
      <c r="AE158" s="3"/>
      <c r="AI158" s="3"/>
      <c r="AM158" s="3"/>
      <c r="AQ158" s="3"/>
      <c r="AU158" s="3"/>
    </row>
    <row r="159" spans="3:47" x14ac:dyDescent="0.3">
      <c r="C159" s="3"/>
      <c r="G159" s="3"/>
      <c r="K159" s="3"/>
      <c r="O159" s="3"/>
      <c r="S159" s="3"/>
      <c r="W159" s="3"/>
      <c r="AA159" s="3"/>
      <c r="AE159" s="3"/>
      <c r="AI159" s="3"/>
      <c r="AM159" s="3"/>
      <c r="AQ159" s="3"/>
      <c r="AU159" s="3"/>
    </row>
    <row r="160" spans="3:47" x14ac:dyDescent="0.3">
      <c r="C160" s="3"/>
      <c r="G160" s="3"/>
      <c r="K160" s="3"/>
      <c r="O160" s="3"/>
      <c r="S160" s="3"/>
      <c r="W160" s="3"/>
      <c r="AA160" s="3"/>
      <c r="AE160" s="3"/>
      <c r="AI160" s="3"/>
      <c r="AM160" s="3"/>
      <c r="AQ160" s="3"/>
      <c r="AU160" s="3"/>
    </row>
    <row r="161" spans="3:47" x14ac:dyDescent="0.3">
      <c r="C161" s="3"/>
      <c r="G161" s="3"/>
      <c r="K161" s="3"/>
      <c r="O161" s="3"/>
      <c r="S161" s="3"/>
      <c r="W161" s="3"/>
      <c r="AA161" s="3"/>
      <c r="AE161" s="3"/>
      <c r="AI161" s="3"/>
      <c r="AM161" s="3"/>
      <c r="AQ161" s="3"/>
      <c r="AU161" s="3"/>
    </row>
    <row r="162" spans="3:47" x14ac:dyDescent="0.3">
      <c r="C162" s="3"/>
      <c r="G162" s="3"/>
      <c r="K162" s="3"/>
      <c r="O162" s="3"/>
      <c r="S162" s="3"/>
      <c r="W162" s="3"/>
      <c r="AA162" s="3"/>
      <c r="AE162" s="3"/>
      <c r="AI162" s="3"/>
      <c r="AM162" s="3"/>
      <c r="AQ162" s="3"/>
      <c r="AU162" s="3"/>
    </row>
    <row r="163" spans="3:47" x14ac:dyDescent="0.3">
      <c r="C163" s="3"/>
      <c r="G163" s="3"/>
      <c r="K163" s="3"/>
      <c r="O163" s="3"/>
      <c r="S163" s="3"/>
      <c r="W163" s="3"/>
      <c r="AA163" s="3"/>
      <c r="AE163" s="3"/>
      <c r="AI163" s="3"/>
      <c r="AM163" s="3"/>
      <c r="AQ163" s="3"/>
      <c r="AU163" s="3"/>
    </row>
    <row r="164" spans="3:47" x14ac:dyDescent="0.3">
      <c r="C164" s="3"/>
      <c r="G164" s="3"/>
      <c r="K164" s="3"/>
      <c r="O164" s="3"/>
      <c r="S164" s="3"/>
      <c r="W164" s="3"/>
      <c r="AA164" s="3"/>
      <c r="AE164" s="3"/>
      <c r="AI164" s="3"/>
      <c r="AM164" s="3"/>
      <c r="AQ164" s="3"/>
      <c r="AU164" s="3"/>
    </row>
    <row r="165" spans="3:47" x14ac:dyDescent="0.3">
      <c r="C165" s="3"/>
      <c r="G165" s="3"/>
      <c r="K165" s="3"/>
      <c r="O165" s="3"/>
      <c r="S165" s="3"/>
      <c r="W165" s="3"/>
      <c r="AA165" s="3"/>
      <c r="AE165" s="3"/>
      <c r="AI165" s="3"/>
      <c r="AM165" s="3"/>
      <c r="AQ165" s="3"/>
      <c r="AU165" s="3"/>
    </row>
    <row r="166" spans="3:47" x14ac:dyDescent="0.3">
      <c r="C166" s="3"/>
      <c r="G166" s="3"/>
      <c r="K166" s="3"/>
      <c r="O166" s="3"/>
      <c r="S166" s="3"/>
      <c r="W166" s="3"/>
      <c r="AA166" s="3"/>
      <c r="AE166" s="3"/>
      <c r="AI166" s="3"/>
      <c r="AM166" s="3"/>
      <c r="AQ166" s="3"/>
      <c r="AU166" s="3"/>
    </row>
    <row r="167" spans="3:47" x14ac:dyDescent="0.3">
      <c r="C167" s="3"/>
      <c r="G167" s="3"/>
      <c r="K167" s="3"/>
      <c r="O167" s="3"/>
      <c r="S167" s="3"/>
      <c r="W167" s="3"/>
      <c r="AA167" s="3"/>
      <c r="AE167" s="3"/>
      <c r="AI167" s="3"/>
      <c r="AM167" s="3"/>
      <c r="AQ167" s="3"/>
      <c r="AU167" s="3"/>
    </row>
    <row r="168" spans="3:47" x14ac:dyDescent="0.3">
      <c r="C168" s="3"/>
      <c r="G168" s="3"/>
      <c r="K168" s="3"/>
      <c r="O168" s="3"/>
      <c r="S168" s="3"/>
      <c r="W168" s="3"/>
      <c r="AA168" s="3"/>
      <c r="AE168" s="3"/>
      <c r="AI168" s="3"/>
      <c r="AM168" s="3"/>
      <c r="AQ168" s="3"/>
      <c r="AU168" s="3"/>
    </row>
    <row r="169" spans="3:47" x14ac:dyDescent="0.3">
      <c r="C169" s="3"/>
      <c r="G169" s="3"/>
      <c r="K169" s="3"/>
      <c r="O169" s="3"/>
      <c r="S169" s="3"/>
      <c r="W169" s="3"/>
      <c r="AA169" s="3"/>
      <c r="AE169" s="3"/>
      <c r="AI169" s="3"/>
      <c r="AM169" s="3"/>
      <c r="AQ169" s="3"/>
      <c r="AU169" s="3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80" zoomScaleNormal="80" workbookViewId="0"/>
  </sheetViews>
  <sheetFormatPr baseColWidth="10" defaultColWidth="8.75" defaultRowHeight="13.5" x14ac:dyDescent="0.25"/>
  <cols>
    <col min="1" max="2" width="8.75" style="76"/>
    <col min="3" max="3" width="9.125" style="76" customWidth="1"/>
    <col min="4" max="5" width="8.75" style="76"/>
    <col min="6" max="6" width="14.5" style="76" bestFit="1" customWidth="1"/>
    <col min="7" max="8" width="11.625" style="76" customWidth="1"/>
    <col min="9" max="9" width="4.125" style="76" customWidth="1"/>
    <col min="10" max="11" width="10.25" style="76" bestFit="1" customWidth="1"/>
    <col min="12" max="16384" width="8.75" style="76"/>
  </cols>
  <sheetData>
    <row r="1" spans="2:11" ht="14.25" thickBot="1" x14ac:dyDescent="0.3">
      <c r="B1" s="76" t="s">
        <v>206</v>
      </c>
      <c r="F1" s="76" t="s">
        <v>205</v>
      </c>
    </row>
    <row r="2" spans="2:11" x14ac:dyDescent="0.25">
      <c r="B2" s="67" t="s">
        <v>9</v>
      </c>
      <c r="C2" s="67" t="s">
        <v>115</v>
      </c>
      <c r="D2" s="67" t="s">
        <v>116</v>
      </c>
      <c r="F2" s="230" t="s">
        <v>68</v>
      </c>
      <c r="G2" s="231" t="s">
        <v>207</v>
      </c>
      <c r="H2" s="231" t="s">
        <v>208</v>
      </c>
      <c r="I2" s="231"/>
      <c r="J2" s="232" t="s">
        <v>209</v>
      </c>
      <c r="K2" s="233"/>
    </row>
    <row r="3" spans="2:11" x14ac:dyDescent="0.25">
      <c r="B3" s="67" t="s">
        <v>197</v>
      </c>
      <c r="C3" s="67" t="s">
        <v>197</v>
      </c>
      <c r="D3" s="67" t="s">
        <v>10</v>
      </c>
      <c r="F3" s="66" t="s">
        <v>1</v>
      </c>
      <c r="G3" s="70">
        <v>550000</v>
      </c>
      <c r="H3" s="70">
        <v>780000</v>
      </c>
      <c r="I3" s="67"/>
      <c r="J3" s="70">
        <f>G3-IngMyV!C17</f>
        <v>507888.29880952381</v>
      </c>
      <c r="K3" s="234">
        <f>H3-IngMyV!C17</f>
        <v>737888.29880952381</v>
      </c>
    </row>
    <row r="4" spans="2:11" x14ac:dyDescent="0.25">
      <c r="B4" s="70">
        <v>1</v>
      </c>
      <c r="C4" s="70">
        <v>200</v>
      </c>
      <c r="D4" s="67">
        <v>2.8069000000000002</v>
      </c>
      <c r="F4" s="66" t="s">
        <v>189</v>
      </c>
      <c r="G4" s="235">
        <f t="shared" ref="G4:G9" si="0">(C4-B4)*D4</f>
        <v>558.57310000000007</v>
      </c>
      <c r="H4" s="235">
        <f>(C4-B4)*D4</f>
        <v>558.57310000000007</v>
      </c>
      <c r="I4" s="67"/>
      <c r="J4" s="235">
        <f>(C4-B4)*D4</f>
        <v>558.57310000000007</v>
      </c>
      <c r="K4" s="236">
        <f>(C4-B4)*D4</f>
        <v>558.57310000000007</v>
      </c>
    </row>
    <row r="5" spans="2:11" x14ac:dyDescent="0.25">
      <c r="B5" s="70">
        <v>201</v>
      </c>
      <c r="C5" s="70">
        <v>2000</v>
      </c>
      <c r="D5" s="67">
        <v>2.7170999999999998</v>
      </c>
      <c r="F5" s="66" t="s">
        <v>190</v>
      </c>
      <c r="G5" s="235">
        <f t="shared" si="0"/>
        <v>4888.0628999999999</v>
      </c>
      <c r="H5" s="235">
        <f t="shared" ref="H5:H10" si="1">(C5-B5)*D5</f>
        <v>4888.0628999999999</v>
      </c>
      <c r="I5" s="67"/>
      <c r="J5" s="235">
        <f t="shared" ref="J5:J9" si="2">(C5-B5)*D5</f>
        <v>4888.0628999999999</v>
      </c>
      <c r="K5" s="236">
        <f t="shared" ref="K5:K9" si="3">(C5-B5)*D5</f>
        <v>4888.0628999999999</v>
      </c>
    </row>
    <row r="6" spans="2:11" x14ac:dyDescent="0.25">
      <c r="B6" s="70">
        <v>2001</v>
      </c>
      <c r="C6" s="70">
        <v>10000</v>
      </c>
      <c r="D6" s="67">
        <v>2.6631</v>
      </c>
      <c r="F6" s="66" t="s">
        <v>191</v>
      </c>
      <c r="G6" s="235">
        <f t="shared" si="0"/>
        <v>21302.136900000001</v>
      </c>
      <c r="H6" s="235">
        <f t="shared" si="1"/>
        <v>21302.136900000001</v>
      </c>
      <c r="I6" s="67"/>
      <c r="J6" s="235">
        <f t="shared" si="2"/>
        <v>21302.136900000001</v>
      </c>
      <c r="K6" s="236">
        <f t="shared" si="3"/>
        <v>21302.136900000001</v>
      </c>
    </row>
    <row r="7" spans="2:11" x14ac:dyDescent="0.25">
      <c r="B7" s="70">
        <v>10001</v>
      </c>
      <c r="C7" s="70">
        <v>50000</v>
      </c>
      <c r="D7" s="67">
        <v>2.3687999999999998</v>
      </c>
      <c r="F7" s="66" t="s">
        <v>192</v>
      </c>
      <c r="G7" s="235">
        <f t="shared" si="0"/>
        <v>94749.631199999989</v>
      </c>
      <c r="H7" s="235">
        <f t="shared" si="1"/>
        <v>94749.631199999989</v>
      </c>
      <c r="I7" s="67"/>
      <c r="J7" s="235">
        <f t="shared" si="2"/>
        <v>94749.631199999989</v>
      </c>
      <c r="K7" s="236">
        <f t="shared" si="3"/>
        <v>94749.631199999989</v>
      </c>
    </row>
    <row r="8" spans="2:11" x14ac:dyDescent="0.25">
      <c r="B8" s="70">
        <v>50001</v>
      </c>
      <c r="C8" s="70">
        <v>100000</v>
      </c>
      <c r="D8" s="67">
        <v>2.1924000000000001</v>
      </c>
      <c r="F8" s="66" t="s">
        <v>193</v>
      </c>
      <c r="G8" s="235">
        <f t="shared" si="0"/>
        <v>109617.8076</v>
      </c>
      <c r="H8" s="235">
        <f t="shared" si="1"/>
        <v>109617.8076</v>
      </c>
      <c r="I8" s="67"/>
      <c r="J8" s="235">
        <f t="shared" si="2"/>
        <v>109617.8076</v>
      </c>
      <c r="K8" s="236">
        <f t="shared" si="3"/>
        <v>109617.8076</v>
      </c>
    </row>
    <row r="9" spans="2:11" x14ac:dyDescent="0.25">
      <c r="B9" s="70">
        <v>100001</v>
      </c>
      <c r="C9" s="70">
        <v>300000</v>
      </c>
      <c r="D9" s="67">
        <v>2.0042</v>
      </c>
      <c r="F9" s="66" t="s">
        <v>194</v>
      </c>
      <c r="G9" s="235">
        <f t="shared" si="0"/>
        <v>400837.99579999998</v>
      </c>
      <c r="H9" s="235">
        <f t="shared" si="1"/>
        <v>400837.99579999998</v>
      </c>
      <c r="I9" s="67"/>
      <c r="J9" s="235">
        <f t="shared" si="2"/>
        <v>400837.99579999998</v>
      </c>
      <c r="K9" s="236">
        <f t="shared" si="3"/>
        <v>400837.99579999998</v>
      </c>
    </row>
    <row r="10" spans="2:11" x14ac:dyDescent="0.25">
      <c r="B10" s="70">
        <v>300001</v>
      </c>
      <c r="C10" s="70">
        <v>600000</v>
      </c>
      <c r="D10" s="67">
        <v>1.7814000000000001</v>
      </c>
      <c r="F10" s="66" t="s">
        <v>195</v>
      </c>
      <c r="G10" s="235">
        <f>(G3-B10)*D10</f>
        <v>445348.21860000002</v>
      </c>
      <c r="H10" s="235">
        <f t="shared" si="1"/>
        <v>534418.21860000002</v>
      </c>
      <c r="I10" s="67"/>
      <c r="J10" s="235">
        <f>(J3-B10)*D10</f>
        <v>370330.43409928575</v>
      </c>
      <c r="K10" s="236">
        <f>(C10-B10)*D10</f>
        <v>534418.21860000002</v>
      </c>
    </row>
    <row r="11" spans="2:11" x14ac:dyDescent="0.25">
      <c r="B11" s="70">
        <v>600001</v>
      </c>
      <c r="C11" s="70">
        <v>1500000</v>
      </c>
      <c r="D11" s="67">
        <v>1.7756000000000001</v>
      </c>
      <c r="F11" s="66" t="s">
        <v>196</v>
      </c>
      <c r="G11" s="219"/>
      <c r="H11" s="220">
        <f>(H3-B11)*D11</f>
        <v>319606.22440000001</v>
      </c>
      <c r="I11" s="67"/>
      <c r="J11" s="219"/>
      <c r="K11" s="237">
        <f>(K3-B11)*D11</f>
        <v>244832.6877661905</v>
      </c>
    </row>
    <row r="12" spans="2:11" x14ac:dyDescent="0.25">
      <c r="B12" s="70">
        <v>1500001</v>
      </c>
      <c r="C12" s="70">
        <v>3000000</v>
      </c>
      <c r="D12" s="67">
        <v>1.7593000000000001</v>
      </c>
      <c r="F12" s="66" t="s">
        <v>5</v>
      </c>
      <c r="G12" s="235">
        <f>SUM(G4:G11)</f>
        <v>1077302.4261</v>
      </c>
      <c r="H12" s="235">
        <f>SUM(H4:H11)</f>
        <v>1485978.6505</v>
      </c>
      <c r="I12" s="67"/>
      <c r="J12" s="235">
        <f>SUM(J4:J11)</f>
        <v>1002284.6415992858</v>
      </c>
      <c r="K12" s="236">
        <f>SUM(K4:K11)</f>
        <v>1411205.1138661904</v>
      </c>
    </row>
    <row r="13" spans="2:11" ht="14.25" thickBot="1" x14ac:dyDescent="0.3">
      <c r="B13" s="70">
        <v>3000000</v>
      </c>
      <c r="C13" s="70"/>
      <c r="D13" s="67">
        <v>1.7041999999999999</v>
      </c>
      <c r="F13" s="73" t="s">
        <v>188</v>
      </c>
      <c r="G13" s="238">
        <f>G12/G3</f>
        <v>1.9587316838181819</v>
      </c>
      <c r="H13" s="238">
        <f>H12/H3</f>
        <v>1.9051008339743589</v>
      </c>
      <c r="I13" s="194"/>
      <c r="J13" s="238">
        <f>J12/J3</f>
        <v>1.9734351902743446</v>
      </c>
      <c r="K13" s="239">
        <f>K12/K3</f>
        <v>1.9124915195741226</v>
      </c>
    </row>
    <row r="14" spans="2:11" ht="14.25" thickBot="1" x14ac:dyDescent="0.3"/>
    <row r="15" spans="2:11" x14ac:dyDescent="0.25">
      <c r="F15" s="222" t="s">
        <v>26</v>
      </c>
      <c r="G15" s="228">
        <f>G12-J12</f>
        <v>75017.784500714275</v>
      </c>
      <c r="H15" s="229">
        <f>H12-K12</f>
        <v>74773.536633809563</v>
      </c>
    </row>
    <row r="16" spans="2:11" ht="14.25" thickBot="1" x14ac:dyDescent="0.3">
      <c r="F16" s="66" t="s">
        <v>188</v>
      </c>
      <c r="G16" s="67">
        <f>G15/IngMyV!C17</f>
        <v>1.7813999999999988</v>
      </c>
      <c r="H16" s="68">
        <f>H15/IngMyV!C17</f>
        <v>1.7756000000000001</v>
      </c>
    </row>
    <row r="17" spans="2:8" ht="14.25" thickBot="1" x14ac:dyDescent="0.3">
      <c r="B17" s="129"/>
      <c r="F17" s="73"/>
      <c r="G17" s="194"/>
      <c r="H17" s="221">
        <f>AVERAGE(G16:H16)</f>
        <v>1.7784999999999993</v>
      </c>
    </row>
    <row r="18" spans="2:8" ht="14.25" thickBot="1" x14ac:dyDescent="0.3"/>
    <row r="19" spans="2:8" x14ac:dyDescent="0.25">
      <c r="D19" s="129"/>
      <c r="E19" s="129"/>
      <c r="F19" s="222" t="s">
        <v>210</v>
      </c>
      <c r="G19" s="223">
        <v>0.3</v>
      </c>
      <c r="H19" s="224">
        <f>G19*D10</f>
        <v>0.53442000000000001</v>
      </c>
    </row>
    <row r="20" spans="2:8" x14ac:dyDescent="0.25">
      <c r="F20" s="66"/>
      <c r="G20" s="71">
        <f>1-G19</f>
        <v>0.7</v>
      </c>
      <c r="H20" s="225">
        <f>G20*D11</f>
        <v>1.24292</v>
      </c>
    </row>
    <row r="21" spans="2:8" ht="14.25" thickBot="1" x14ac:dyDescent="0.3">
      <c r="F21" s="73"/>
      <c r="G21" s="226">
        <f>SUM(G19:G20)</f>
        <v>1</v>
      </c>
      <c r="H21" s="227">
        <f>SUM(H19:H20)</f>
        <v>1.7773400000000001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workbookViewId="0"/>
  </sheetViews>
  <sheetFormatPr baseColWidth="10" defaultColWidth="9" defaultRowHeight="13.5" x14ac:dyDescent="0.25"/>
  <cols>
    <col min="1" max="1" width="3.75" style="136" customWidth="1"/>
    <col min="2" max="7" width="9" style="136"/>
    <col min="8" max="8" width="9.625" style="136" bestFit="1" customWidth="1"/>
    <col min="9" max="9" width="8.75" style="136" bestFit="1" customWidth="1"/>
    <col min="10" max="16384" width="9" style="136"/>
  </cols>
  <sheetData>
    <row r="1" spans="2:13" ht="14.25" thickBot="1" x14ac:dyDescent="0.3"/>
    <row r="2" spans="2:13" x14ac:dyDescent="0.25">
      <c r="B2" s="184" t="s">
        <v>160</v>
      </c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2:13" x14ac:dyDescent="0.25">
      <c r="B3" s="173"/>
      <c r="C3" s="174" t="s">
        <v>117</v>
      </c>
      <c r="D3" s="174" t="s">
        <v>118</v>
      </c>
      <c r="E3" s="174" t="s">
        <v>119</v>
      </c>
      <c r="F3" s="174" t="s">
        <v>120</v>
      </c>
      <c r="G3" s="174" t="s">
        <v>121</v>
      </c>
      <c r="H3" s="174" t="s">
        <v>122</v>
      </c>
      <c r="I3" s="174" t="s">
        <v>123</v>
      </c>
      <c r="J3" s="174"/>
      <c r="K3" s="174"/>
      <c r="L3" s="175"/>
    </row>
    <row r="4" spans="2:13" x14ac:dyDescent="0.25">
      <c r="B4" s="173" t="s">
        <v>124</v>
      </c>
      <c r="C4" s="137">
        <f>C15*9.81</f>
        <v>0</v>
      </c>
      <c r="D4" s="138">
        <f>$C$8</f>
        <v>1.23</v>
      </c>
      <c r="E4" s="138">
        <f>C21</f>
        <v>10.185185185185185</v>
      </c>
      <c r="F4" s="139">
        <v>9.81</v>
      </c>
      <c r="G4" s="138">
        <f>C24</f>
        <v>0</v>
      </c>
      <c r="H4" s="140"/>
      <c r="I4" s="141">
        <f>C4+D4*E4^2/2+D4*F4*G4+H4</f>
        <v>63.7988683127572</v>
      </c>
      <c r="J4" s="174"/>
      <c r="K4" s="174"/>
      <c r="L4" s="175"/>
    </row>
    <row r="5" spans="2:13" x14ac:dyDescent="0.25">
      <c r="B5" s="173" t="s">
        <v>125</v>
      </c>
      <c r="C5" s="142">
        <f>C16*9.81</f>
        <v>0</v>
      </c>
      <c r="D5" s="143">
        <f>$C$8</f>
        <v>1.23</v>
      </c>
      <c r="E5" s="143">
        <f>C22</f>
        <v>7.2946015583785355</v>
      </c>
      <c r="F5" s="144">
        <v>9.81</v>
      </c>
      <c r="G5" s="143">
        <f>C25</f>
        <v>10</v>
      </c>
      <c r="H5" s="145">
        <f>9.81*C27</f>
        <v>2943</v>
      </c>
      <c r="I5" s="146">
        <f>C5+D5*E5^2/2+D5*F5*G5+H5</f>
        <v>3096.3878953157318</v>
      </c>
      <c r="J5" s="174"/>
      <c r="K5" s="174"/>
      <c r="L5" s="175"/>
    </row>
    <row r="6" spans="2:13" x14ac:dyDescent="0.25">
      <c r="B6" s="173"/>
      <c r="C6" s="174" t="s">
        <v>126</v>
      </c>
      <c r="D6" s="174" t="s">
        <v>127</v>
      </c>
      <c r="E6" s="174" t="s">
        <v>128</v>
      </c>
      <c r="F6" s="174" t="s">
        <v>129</v>
      </c>
      <c r="G6" s="174" t="s">
        <v>130</v>
      </c>
      <c r="H6" s="174" t="s">
        <v>126</v>
      </c>
      <c r="I6" s="174"/>
      <c r="J6" s="174"/>
      <c r="K6" s="174"/>
      <c r="L6" s="175"/>
    </row>
    <row r="7" spans="2:13" x14ac:dyDescent="0.25">
      <c r="B7" s="173"/>
      <c r="C7" s="174"/>
      <c r="D7" s="174"/>
      <c r="E7" s="174"/>
      <c r="F7" s="174"/>
      <c r="G7" s="174"/>
      <c r="H7" s="174"/>
      <c r="I7" s="174"/>
      <c r="J7" s="149"/>
      <c r="K7" s="149"/>
      <c r="L7" s="176"/>
      <c r="M7" s="147"/>
    </row>
    <row r="8" spans="2:13" x14ac:dyDescent="0.25">
      <c r="B8" s="173" t="s">
        <v>118</v>
      </c>
      <c r="C8" s="174">
        <v>1.23</v>
      </c>
      <c r="D8" s="174" t="s">
        <v>127</v>
      </c>
      <c r="E8" s="174"/>
      <c r="F8" s="174"/>
      <c r="G8" s="174"/>
      <c r="H8" s="174" t="s">
        <v>131</v>
      </c>
      <c r="I8" s="148">
        <f>I5-I4</f>
        <v>3032.5890270029745</v>
      </c>
      <c r="J8" s="149" t="s">
        <v>126</v>
      </c>
      <c r="K8" s="149">
        <f>I8/9.81</f>
        <v>309.13241865473742</v>
      </c>
      <c r="L8" s="176" t="s">
        <v>132</v>
      </c>
      <c r="M8" s="147"/>
    </row>
    <row r="9" spans="2:13" x14ac:dyDescent="0.25">
      <c r="B9" s="173" t="s">
        <v>160</v>
      </c>
      <c r="C9" s="174"/>
      <c r="D9" s="174"/>
      <c r="E9" s="174"/>
      <c r="F9" s="174"/>
      <c r="G9" s="174"/>
      <c r="H9" s="174"/>
      <c r="I9" s="148"/>
      <c r="J9" s="149"/>
      <c r="K9" s="174"/>
      <c r="L9" s="175"/>
    </row>
    <row r="10" spans="2:13" x14ac:dyDescent="0.25">
      <c r="B10" s="173" t="s">
        <v>157</v>
      </c>
      <c r="C10" s="174">
        <v>300</v>
      </c>
      <c r="D10" s="174" t="s">
        <v>134</v>
      </c>
      <c r="E10" s="174"/>
      <c r="F10" s="174"/>
      <c r="G10" s="174"/>
      <c r="H10" s="174" t="s">
        <v>135</v>
      </c>
      <c r="I10" s="149">
        <f>I8*C13</f>
        <v>2779.8732747527265</v>
      </c>
      <c r="J10" s="174" t="s">
        <v>136</v>
      </c>
      <c r="K10" s="174"/>
      <c r="L10" s="175"/>
    </row>
    <row r="11" spans="2:13" x14ac:dyDescent="0.25">
      <c r="B11" s="173" t="s">
        <v>158</v>
      </c>
      <c r="C11" s="148">
        <f>10*C10</f>
        <v>3000</v>
      </c>
      <c r="D11" s="174" t="s">
        <v>134</v>
      </c>
      <c r="E11" s="174"/>
      <c r="F11" s="174"/>
      <c r="G11" s="174"/>
      <c r="H11" s="174" t="s">
        <v>138</v>
      </c>
      <c r="I11" s="174">
        <v>0.6</v>
      </c>
      <c r="J11" s="174"/>
      <c r="K11" s="174"/>
      <c r="L11" s="175"/>
    </row>
    <row r="12" spans="2:13" x14ac:dyDescent="0.25">
      <c r="B12" s="173" t="s">
        <v>139</v>
      </c>
      <c r="C12" s="148">
        <v>3300</v>
      </c>
      <c r="D12" s="174" t="s">
        <v>134</v>
      </c>
      <c r="E12" s="174"/>
      <c r="F12" s="174"/>
      <c r="G12" s="174"/>
      <c r="H12" s="174"/>
      <c r="I12" s="174"/>
      <c r="J12" s="174"/>
      <c r="K12" s="174"/>
      <c r="L12" s="175"/>
    </row>
    <row r="13" spans="2:13" x14ac:dyDescent="0.25">
      <c r="B13" s="173"/>
      <c r="C13" s="150">
        <f>C12/3600</f>
        <v>0.91666666666666663</v>
      </c>
      <c r="D13" s="174" t="s">
        <v>140</v>
      </c>
      <c r="E13" s="174"/>
      <c r="F13" s="174"/>
      <c r="G13" s="174"/>
      <c r="H13" s="151" t="s">
        <v>141</v>
      </c>
      <c r="I13" s="152">
        <f>I10/1000/I11</f>
        <v>4.633122124587878</v>
      </c>
      <c r="J13" s="174" t="s">
        <v>142</v>
      </c>
      <c r="K13" s="174"/>
      <c r="L13" s="175"/>
    </row>
    <row r="14" spans="2:13" x14ac:dyDescent="0.25">
      <c r="B14" s="173"/>
      <c r="C14" s="174"/>
      <c r="D14" s="174"/>
      <c r="E14" s="174"/>
      <c r="F14" s="174"/>
      <c r="G14" s="174"/>
      <c r="H14" s="174"/>
      <c r="I14" s="153">
        <f>I13/0.736</f>
        <v>6.2950028866683123</v>
      </c>
      <c r="J14" s="151" t="s">
        <v>143</v>
      </c>
      <c r="K14" s="174"/>
      <c r="L14" s="175"/>
    </row>
    <row r="15" spans="2:13" x14ac:dyDescent="0.25">
      <c r="B15" s="173" t="s">
        <v>144</v>
      </c>
      <c r="C15" s="174">
        <v>0</v>
      </c>
      <c r="D15" s="174" t="s">
        <v>132</v>
      </c>
      <c r="E15" s="174"/>
      <c r="F15" s="174"/>
      <c r="G15" s="174"/>
      <c r="H15" s="174"/>
      <c r="I15" s="174"/>
      <c r="J15" s="174"/>
      <c r="K15" s="174"/>
      <c r="L15" s="175"/>
    </row>
    <row r="16" spans="2:13" x14ac:dyDescent="0.25">
      <c r="B16" s="177" t="s">
        <v>145</v>
      </c>
      <c r="C16" s="174">
        <v>0</v>
      </c>
      <c r="D16" s="174" t="s">
        <v>132</v>
      </c>
      <c r="E16" s="174"/>
      <c r="F16" s="174"/>
      <c r="G16" s="174"/>
      <c r="H16" s="174" t="s">
        <v>146</v>
      </c>
      <c r="I16" s="174">
        <v>10</v>
      </c>
      <c r="J16" s="174" t="s">
        <v>143</v>
      </c>
      <c r="K16" s="174"/>
      <c r="L16" s="175"/>
    </row>
    <row r="17" spans="2:12" x14ac:dyDescent="0.25">
      <c r="B17" s="173"/>
      <c r="C17" s="174"/>
      <c r="D17" s="174"/>
      <c r="E17" s="174"/>
      <c r="F17" s="174"/>
      <c r="G17" s="174"/>
      <c r="H17" s="174" t="s">
        <v>147</v>
      </c>
      <c r="I17" s="178">
        <f>I14/I16</f>
        <v>0.62950028866683128</v>
      </c>
      <c r="J17" s="174"/>
      <c r="K17" s="174"/>
      <c r="L17" s="175"/>
    </row>
    <row r="18" spans="2:12" x14ac:dyDescent="0.25">
      <c r="B18" s="173" t="s">
        <v>148</v>
      </c>
      <c r="C18" s="179">
        <f>0.3^2</f>
        <v>0.09</v>
      </c>
      <c r="D18" s="174" t="s">
        <v>149</v>
      </c>
      <c r="E18" s="174"/>
      <c r="F18" s="174"/>
      <c r="G18" s="174"/>
      <c r="H18" s="151" t="s">
        <v>150</v>
      </c>
      <c r="I18" s="180">
        <v>0.88</v>
      </c>
      <c r="J18" s="174"/>
      <c r="K18" s="174"/>
      <c r="L18" s="175"/>
    </row>
    <row r="19" spans="2:12" x14ac:dyDescent="0.25">
      <c r="B19" s="173" t="s">
        <v>151</v>
      </c>
      <c r="C19" s="179">
        <f>PI()*0.2^2</f>
        <v>0.12566370614359174</v>
      </c>
      <c r="D19" s="174" t="s">
        <v>149</v>
      </c>
      <c r="E19" s="174"/>
      <c r="F19" s="174"/>
      <c r="G19" s="174"/>
      <c r="H19" s="151" t="s">
        <v>152</v>
      </c>
      <c r="I19" s="154">
        <f>I13/I18</f>
        <v>5.2649115052134974</v>
      </c>
      <c r="J19" s="174" t="s">
        <v>142</v>
      </c>
      <c r="K19" s="174"/>
      <c r="L19" s="175"/>
    </row>
    <row r="20" spans="2:12" x14ac:dyDescent="0.25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5"/>
    </row>
    <row r="21" spans="2:12" x14ac:dyDescent="0.25">
      <c r="B21" s="173" t="s">
        <v>153</v>
      </c>
      <c r="C21" s="179">
        <f>C13/C18</f>
        <v>10.185185185185185</v>
      </c>
      <c r="D21" s="174" t="s">
        <v>128</v>
      </c>
      <c r="E21" s="174"/>
      <c r="F21" s="174"/>
      <c r="G21" s="174"/>
      <c r="H21" s="174"/>
      <c r="I21" s="174"/>
      <c r="J21" s="174"/>
      <c r="K21" s="174"/>
      <c r="L21" s="175"/>
    </row>
    <row r="22" spans="2:12" x14ac:dyDescent="0.25">
      <c r="B22" s="173" t="s">
        <v>154</v>
      </c>
      <c r="C22" s="179">
        <f>C13/C19</f>
        <v>7.2946015583785355</v>
      </c>
      <c r="D22" s="174" t="s">
        <v>128</v>
      </c>
      <c r="E22" s="174"/>
      <c r="F22" s="174"/>
      <c r="G22" s="174"/>
      <c r="H22" s="174"/>
      <c r="I22" s="174"/>
      <c r="J22" s="174"/>
      <c r="K22" s="174"/>
      <c r="L22" s="175"/>
    </row>
    <row r="23" spans="2:12" x14ac:dyDescent="0.25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5"/>
    </row>
    <row r="24" spans="2:12" x14ac:dyDescent="0.25">
      <c r="B24" s="173" t="s">
        <v>155</v>
      </c>
      <c r="C24" s="174">
        <v>0</v>
      </c>
      <c r="D24" s="174" t="s">
        <v>130</v>
      </c>
      <c r="E24" s="174"/>
      <c r="F24" s="174"/>
      <c r="G24" s="174"/>
      <c r="H24" s="174"/>
      <c r="I24" s="174"/>
      <c r="J24" s="174"/>
      <c r="K24" s="174"/>
      <c r="L24" s="175"/>
    </row>
    <row r="25" spans="2:12" x14ac:dyDescent="0.25">
      <c r="B25" s="173" t="s">
        <v>156</v>
      </c>
      <c r="C25" s="174">
        <v>10</v>
      </c>
      <c r="D25" s="174" t="s">
        <v>130</v>
      </c>
      <c r="E25" s="174"/>
      <c r="F25" s="174"/>
      <c r="G25" s="174"/>
      <c r="H25" s="174"/>
      <c r="I25" s="174"/>
      <c r="J25" s="174"/>
      <c r="K25" s="174"/>
      <c r="L25" s="175"/>
    </row>
    <row r="26" spans="2:12" x14ac:dyDescent="0.25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5"/>
    </row>
    <row r="27" spans="2:12" ht="14.25" thickBot="1" x14ac:dyDescent="0.3">
      <c r="B27" s="181" t="s">
        <v>159</v>
      </c>
      <c r="C27" s="182">
        <v>300</v>
      </c>
      <c r="D27" s="182" t="s">
        <v>132</v>
      </c>
      <c r="E27" s="182"/>
      <c r="F27" s="182"/>
      <c r="G27" s="182"/>
      <c r="H27" s="182"/>
      <c r="I27" s="182"/>
      <c r="J27" s="182"/>
      <c r="K27" s="182"/>
      <c r="L27" s="183"/>
    </row>
    <row r="28" spans="2:12" ht="14.25" thickBot="1" x14ac:dyDescent="0.3"/>
    <row r="29" spans="2:12" x14ac:dyDescent="0.25">
      <c r="B29" s="184" t="s">
        <v>162</v>
      </c>
      <c r="C29" s="196"/>
      <c r="D29" s="185"/>
      <c r="E29" s="185"/>
      <c r="F29" s="185"/>
      <c r="G29" s="185"/>
      <c r="H29" s="185"/>
      <c r="I29" s="185"/>
      <c r="J29" s="185"/>
      <c r="K29" s="185"/>
      <c r="L29" s="186"/>
    </row>
    <row r="30" spans="2:12" x14ac:dyDescent="0.25">
      <c r="B30" s="66"/>
      <c r="C30" s="187" t="s">
        <v>117</v>
      </c>
      <c r="D30" s="187" t="s">
        <v>118</v>
      </c>
      <c r="E30" s="187" t="s">
        <v>119</v>
      </c>
      <c r="F30" s="187" t="s">
        <v>120</v>
      </c>
      <c r="G30" s="187" t="s">
        <v>121</v>
      </c>
      <c r="H30" s="187" t="s">
        <v>122</v>
      </c>
      <c r="I30" s="187" t="s">
        <v>123</v>
      </c>
      <c r="J30" s="67"/>
      <c r="K30" s="67"/>
      <c r="L30" s="68"/>
    </row>
    <row r="31" spans="2:12" x14ac:dyDescent="0.25">
      <c r="B31" s="188" t="s">
        <v>124</v>
      </c>
      <c r="C31" s="156">
        <f>C42*9.81</f>
        <v>-981</v>
      </c>
      <c r="D31" s="157">
        <f>$C$8</f>
        <v>1.23</v>
      </c>
      <c r="E31" s="157">
        <f>C48</f>
        <v>10.185185185185185</v>
      </c>
      <c r="F31" s="158">
        <v>9.81</v>
      </c>
      <c r="G31" s="157">
        <f>C51</f>
        <v>0</v>
      </c>
      <c r="H31" s="159"/>
      <c r="I31" s="160">
        <f>C31+D31*E31^2/2+D31*F31*G31+H31</f>
        <v>-917.20113168724276</v>
      </c>
      <c r="J31" s="187"/>
      <c r="K31" s="67"/>
      <c r="L31" s="68"/>
    </row>
    <row r="32" spans="2:12" x14ac:dyDescent="0.25">
      <c r="B32" s="188" t="s">
        <v>125</v>
      </c>
      <c r="C32" s="161">
        <f>C43*9.81</f>
        <v>0</v>
      </c>
      <c r="D32" s="162">
        <f>$C$8</f>
        <v>1.23</v>
      </c>
      <c r="E32" s="162">
        <f>C49</f>
        <v>7.2946015583785355</v>
      </c>
      <c r="F32" s="163">
        <v>9.81</v>
      </c>
      <c r="G32" s="162">
        <f>C52</f>
        <v>10</v>
      </c>
      <c r="H32" s="164">
        <f>9.81*C54</f>
        <v>2943</v>
      </c>
      <c r="I32" s="165">
        <f>C32+D32*E32^2/2+D32*F32*G32+H32</f>
        <v>3096.3878953157318</v>
      </c>
      <c r="J32" s="187"/>
      <c r="K32" s="67"/>
      <c r="L32" s="68"/>
    </row>
    <row r="33" spans="2:12" x14ac:dyDescent="0.25">
      <c r="B33" s="66"/>
      <c r="C33" s="187" t="s">
        <v>126</v>
      </c>
      <c r="D33" s="187" t="s">
        <v>127</v>
      </c>
      <c r="E33" s="187" t="s">
        <v>128</v>
      </c>
      <c r="F33" s="187" t="s">
        <v>129</v>
      </c>
      <c r="G33" s="187" t="s">
        <v>130</v>
      </c>
      <c r="H33" s="187" t="s">
        <v>126</v>
      </c>
      <c r="I33" s="67"/>
      <c r="J33" s="67"/>
      <c r="K33" s="67"/>
      <c r="L33" s="68"/>
    </row>
    <row r="34" spans="2:12" x14ac:dyDescent="0.25">
      <c r="B34" s="66"/>
      <c r="C34" s="67"/>
      <c r="D34" s="67"/>
      <c r="E34" s="67"/>
      <c r="F34" s="67"/>
      <c r="G34" s="67"/>
      <c r="H34" s="67"/>
      <c r="I34" s="67"/>
      <c r="J34" s="69"/>
      <c r="K34" s="69"/>
      <c r="L34" s="189"/>
    </row>
    <row r="35" spans="2:12" x14ac:dyDescent="0.25">
      <c r="B35" s="188" t="s">
        <v>118</v>
      </c>
      <c r="C35" s="67">
        <v>1.23</v>
      </c>
      <c r="D35" s="67" t="s">
        <v>127</v>
      </c>
      <c r="E35" s="67"/>
      <c r="F35" s="67"/>
      <c r="G35" s="67"/>
      <c r="H35" s="187" t="s">
        <v>131</v>
      </c>
      <c r="I35" s="70">
        <f>I32-I31</f>
        <v>4013.5890270029745</v>
      </c>
      <c r="J35" s="190" t="s">
        <v>126</v>
      </c>
      <c r="K35" s="190">
        <f>I35/9.81</f>
        <v>409.13241865473742</v>
      </c>
      <c r="L35" s="191" t="s">
        <v>132</v>
      </c>
    </row>
    <row r="36" spans="2:12" x14ac:dyDescent="0.25">
      <c r="B36" s="66"/>
      <c r="C36" s="67"/>
      <c r="D36" s="67"/>
      <c r="E36" s="67"/>
      <c r="F36" s="67"/>
      <c r="G36" s="67"/>
      <c r="H36" s="187"/>
      <c r="I36" s="70"/>
      <c r="J36" s="190"/>
      <c r="K36" s="69">
        <f>K35-[1]Base!J33</f>
        <v>409.13241865473742</v>
      </c>
      <c r="L36" s="68"/>
    </row>
    <row r="37" spans="2:12" x14ac:dyDescent="0.25">
      <c r="B37" s="188" t="s">
        <v>133</v>
      </c>
      <c r="C37" s="67">
        <f>[1]Base!B35</f>
        <v>0</v>
      </c>
      <c r="D37" s="187" t="s">
        <v>134</v>
      </c>
      <c r="E37" s="67"/>
      <c r="F37" s="67"/>
      <c r="G37" s="67"/>
      <c r="H37" s="187" t="s">
        <v>135</v>
      </c>
      <c r="I37" s="69">
        <f>I35*C40</f>
        <v>3679.1232747527265</v>
      </c>
      <c r="J37" s="187" t="s">
        <v>136</v>
      </c>
      <c r="K37" s="67"/>
      <c r="L37" s="68"/>
    </row>
    <row r="38" spans="2:12" x14ac:dyDescent="0.25">
      <c r="B38" s="188" t="s">
        <v>137</v>
      </c>
      <c r="C38" s="70">
        <f>[1]Base!B36</f>
        <v>0</v>
      </c>
      <c r="D38" s="187" t="s">
        <v>134</v>
      </c>
      <c r="E38" s="67"/>
      <c r="F38" s="67"/>
      <c r="G38" s="67"/>
      <c r="H38" s="187" t="s">
        <v>138</v>
      </c>
      <c r="I38" s="67">
        <v>0.6</v>
      </c>
      <c r="J38" s="67"/>
      <c r="K38" s="67"/>
      <c r="L38" s="68"/>
    </row>
    <row r="39" spans="2:12" x14ac:dyDescent="0.25">
      <c r="B39" s="188" t="s">
        <v>139</v>
      </c>
      <c r="C39" s="70">
        <v>3300</v>
      </c>
      <c r="D39" s="187" t="s">
        <v>134</v>
      </c>
      <c r="E39" s="67"/>
      <c r="F39" s="67"/>
      <c r="G39" s="67"/>
      <c r="H39" s="67"/>
      <c r="I39" s="67"/>
      <c r="J39" s="67"/>
      <c r="K39" s="67"/>
      <c r="L39" s="68"/>
    </row>
    <row r="40" spans="2:12" x14ac:dyDescent="0.25">
      <c r="B40" s="66"/>
      <c r="C40" s="166">
        <f>C39/3600</f>
        <v>0.91666666666666663</v>
      </c>
      <c r="D40" s="187" t="s">
        <v>140</v>
      </c>
      <c r="E40" s="67"/>
      <c r="F40" s="67"/>
      <c r="G40" s="67"/>
      <c r="H40" s="155" t="s">
        <v>141</v>
      </c>
      <c r="I40" s="167">
        <f>I37/1000/I38</f>
        <v>6.1318721245878773</v>
      </c>
      <c r="J40" s="187" t="s">
        <v>142</v>
      </c>
      <c r="K40" s="67"/>
      <c r="L40" s="68"/>
    </row>
    <row r="41" spans="2:12" x14ac:dyDescent="0.25">
      <c r="B41" s="66"/>
      <c r="C41" s="67"/>
      <c r="D41" s="67"/>
      <c r="E41" s="67"/>
      <c r="F41" s="67"/>
      <c r="G41" s="67"/>
      <c r="H41" s="67"/>
      <c r="I41" s="168">
        <f>I40/0.736</f>
        <v>8.3313479953639646</v>
      </c>
      <c r="J41" s="155" t="s">
        <v>143</v>
      </c>
      <c r="K41" s="67"/>
      <c r="L41" s="68"/>
    </row>
    <row r="42" spans="2:12" x14ac:dyDescent="0.25">
      <c r="B42" s="188" t="s">
        <v>144</v>
      </c>
      <c r="C42" s="67">
        <v>-100</v>
      </c>
      <c r="D42" s="187" t="s">
        <v>132</v>
      </c>
      <c r="E42" s="67"/>
      <c r="F42" s="67"/>
      <c r="G42" s="67"/>
      <c r="H42" s="67"/>
      <c r="I42" s="67"/>
      <c r="J42" s="67"/>
      <c r="K42" s="67"/>
      <c r="L42" s="68"/>
    </row>
    <row r="43" spans="2:12" x14ac:dyDescent="0.25">
      <c r="B43" s="192" t="s">
        <v>145</v>
      </c>
      <c r="C43" s="67">
        <f>[1]Base!B41</f>
        <v>0</v>
      </c>
      <c r="D43" s="187" t="s">
        <v>132</v>
      </c>
      <c r="E43" s="67"/>
      <c r="F43" s="67"/>
      <c r="G43" s="67"/>
      <c r="H43" s="187" t="s">
        <v>146</v>
      </c>
      <c r="I43" s="67">
        <v>10</v>
      </c>
      <c r="J43" s="187" t="s">
        <v>143</v>
      </c>
      <c r="K43" s="67"/>
      <c r="L43" s="68"/>
    </row>
    <row r="44" spans="2:12" x14ac:dyDescent="0.25">
      <c r="B44" s="66"/>
      <c r="C44" s="67"/>
      <c r="D44" s="67"/>
      <c r="E44" s="67"/>
      <c r="F44" s="67"/>
      <c r="G44" s="67"/>
      <c r="H44" s="187" t="s">
        <v>147</v>
      </c>
      <c r="I44" s="178">
        <f>I41/I43</f>
        <v>0.83313479953639646</v>
      </c>
      <c r="J44" s="67"/>
      <c r="K44" s="67"/>
      <c r="L44" s="68"/>
    </row>
    <row r="45" spans="2:12" x14ac:dyDescent="0.25">
      <c r="B45" s="188" t="s">
        <v>148</v>
      </c>
      <c r="C45" s="72">
        <f>C18</f>
        <v>0.09</v>
      </c>
      <c r="D45" s="187" t="s">
        <v>149</v>
      </c>
      <c r="E45" s="67"/>
      <c r="F45" s="67"/>
      <c r="G45" s="67"/>
      <c r="H45" s="155" t="s">
        <v>150</v>
      </c>
      <c r="I45" s="71">
        <v>0.89500000000000002</v>
      </c>
      <c r="J45" s="67"/>
      <c r="K45" s="67"/>
      <c r="L45" s="68"/>
    </row>
    <row r="46" spans="2:12" x14ac:dyDescent="0.25">
      <c r="B46" s="188" t="s">
        <v>151</v>
      </c>
      <c r="C46" s="72">
        <f>C19</f>
        <v>0.12566370614359174</v>
      </c>
      <c r="D46" s="187" t="s">
        <v>149</v>
      </c>
      <c r="E46" s="67"/>
      <c r="F46" s="67"/>
      <c r="G46" s="67"/>
      <c r="H46" s="155" t="s">
        <v>152</v>
      </c>
      <c r="I46" s="169">
        <f>I40/I45</f>
        <v>6.8512537704892482</v>
      </c>
      <c r="J46" s="187" t="s">
        <v>142</v>
      </c>
      <c r="K46" s="67"/>
      <c r="L46" s="68"/>
    </row>
    <row r="47" spans="2:12" ht="14.25" thickBot="1" x14ac:dyDescent="0.3"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8"/>
    </row>
    <row r="48" spans="2:12" ht="14.25" thickBot="1" x14ac:dyDescent="0.3">
      <c r="B48" s="188" t="s">
        <v>153</v>
      </c>
      <c r="C48" s="72">
        <f>C40/C45</f>
        <v>10.185185185185185</v>
      </c>
      <c r="D48" s="187" t="s">
        <v>128</v>
      </c>
      <c r="E48" s="67"/>
      <c r="F48" s="67"/>
      <c r="G48" s="67"/>
      <c r="H48" s="170" t="s">
        <v>161</v>
      </c>
      <c r="I48" s="171">
        <f>I46-I19</f>
        <v>1.5863422652757508</v>
      </c>
      <c r="J48" s="172" t="s">
        <v>142</v>
      </c>
      <c r="K48" s="67"/>
      <c r="L48" s="68"/>
    </row>
    <row r="49" spans="2:20" x14ac:dyDescent="0.25">
      <c r="B49" s="188" t="s">
        <v>154</v>
      </c>
      <c r="C49" s="72">
        <f>C40/C46</f>
        <v>7.2946015583785355</v>
      </c>
      <c r="D49" s="187" t="s">
        <v>128</v>
      </c>
      <c r="E49" s="67"/>
      <c r="F49" s="67"/>
      <c r="G49" s="67"/>
      <c r="H49" s="67"/>
      <c r="I49" s="67"/>
      <c r="J49" s="67"/>
      <c r="K49" s="67"/>
      <c r="L49" s="68"/>
    </row>
    <row r="50" spans="2:20" x14ac:dyDescent="0.25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8"/>
    </row>
    <row r="51" spans="2:20" x14ac:dyDescent="0.25">
      <c r="B51" s="188" t="s">
        <v>155</v>
      </c>
      <c r="C51" s="67">
        <f>C24</f>
        <v>0</v>
      </c>
      <c r="D51" s="187" t="s">
        <v>130</v>
      </c>
      <c r="E51" s="67"/>
      <c r="F51" s="67"/>
      <c r="G51" s="67"/>
      <c r="H51" s="67"/>
      <c r="I51" s="67"/>
      <c r="J51" s="67"/>
      <c r="K51" s="67"/>
      <c r="L51" s="68"/>
    </row>
    <row r="52" spans="2:20" x14ac:dyDescent="0.25">
      <c r="B52" s="188" t="s">
        <v>156</v>
      </c>
      <c r="C52" s="67">
        <f>C25</f>
        <v>10</v>
      </c>
      <c r="D52" s="187" t="s">
        <v>130</v>
      </c>
      <c r="E52" s="67"/>
      <c r="F52" s="67"/>
      <c r="G52" s="67"/>
      <c r="H52" s="67"/>
      <c r="I52" s="67"/>
      <c r="J52" s="67"/>
      <c r="K52" s="67"/>
      <c r="L52" s="68"/>
    </row>
    <row r="53" spans="2:20" x14ac:dyDescent="0.25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20" ht="14.25" thickBot="1" x14ac:dyDescent="0.3">
      <c r="B54" s="193" t="str">
        <f>B27</f>
        <v>Pérdidas</v>
      </c>
      <c r="C54" s="194">
        <f>C27</f>
        <v>300</v>
      </c>
      <c r="D54" s="195" t="str">
        <f>D27</f>
        <v>mmCA</v>
      </c>
      <c r="E54" s="194"/>
      <c r="F54" s="194"/>
      <c r="G54" s="194"/>
      <c r="H54" s="194"/>
      <c r="I54" s="194"/>
      <c r="J54" s="194"/>
      <c r="K54" s="194"/>
      <c r="L54" s="75"/>
    </row>
    <row r="55" spans="2:20" ht="14.25" thickBot="1" x14ac:dyDescent="0.3"/>
    <row r="56" spans="2:20" ht="14.25" thickBot="1" x14ac:dyDescent="0.3">
      <c r="B56" s="252" t="s">
        <v>163</v>
      </c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4"/>
    </row>
    <row r="57" spans="2:20" ht="14.25" thickBot="1" x14ac:dyDescent="0.3">
      <c r="B57" s="255" t="s">
        <v>164</v>
      </c>
      <c r="C57" s="258" t="s">
        <v>165</v>
      </c>
      <c r="D57" s="259"/>
      <c r="E57" s="259"/>
      <c r="F57" s="259"/>
      <c r="G57" s="259"/>
      <c r="H57" s="260"/>
      <c r="I57" s="261" t="s">
        <v>166</v>
      </c>
      <c r="J57" s="259"/>
      <c r="K57" s="259"/>
      <c r="L57" s="259"/>
      <c r="M57" s="259"/>
      <c r="N57" s="260"/>
      <c r="O57" s="261" t="s">
        <v>167</v>
      </c>
      <c r="P57" s="259"/>
      <c r="Q57" s="259"/>
      <c r="R57" s="259"/>
      <c r="S57" s="259"/>
      <c r="T57" s="262"/>
    </row>
    <row r="58" spans="2:20" ht="14.25" thickBot="1" x14ac:dyDescent="0.3">
      <c r="B58" s="256"/>
      <c r="C58" s="263" t="s">
        <v>168</v>
      </c>
      <c r="D58" s="264"/>
      <c r="E58" s="265"/>
      <c r="F58" s="266" t="s">
        <v>169</v>
      </c>
      <c r="G58" s="264"/>
      <c r="H58" s="265"/>
      <c r="I58" s="266" t="s">
        <v>168</v>
      </c>
      <c r="J58" s="264"/>
      <c r="K58" s="265"/>
      <c r="L58" s="266" t="s">
        <v>169</v>
      </c>
      <c r="M58" s="264"/>
      <c r="N58" s="265"/>
      <c r="O58" s="266" t="s">
        <v>168</v>
      </c>
      <c r="P58" s="264"/>
      <c r="Q58" s="265"/>
      <c r="R58" s="266" t="s">
        <v>169</v>
      </c>
      <c r="S58" s="264"/>
      <c r="T58" s="267"/>
    </row>
    <row r="59" spans="2:20" ht="16.5" x14ac:dyDescent="0.3">
      <c r="B59" s="256"/>
      <c r="C59" s="268" t="s">
        <v>170</v>
      </c>
      <c r="D59" s="250" t="s">
        <v>171</v>
      </c>
      <c r="E59" s="250" t="s">
        <v>172</v>
      </c>
      <c r="F59" s="250" t="s">
        <v>170</v>
      </c>
      <c r="G59" s="250" t="s">
        <v>171</v>
      </c>
      <c r="H59" s="250" t="s">
        <v>172</v>
      </c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8"/>
    </row>
    <row r="60" spans="2:20" ht="14.25" thickBot="1" x14ac:dyDescent="0.3">
      <c r="B60" s="257"/>
      <c r="C60" s="269"/>
      <c r="D60" s="251"/>
      <c r="E60" s="251"/>
      <c r="F60" s="251"/>
      <c r="G60" s="251"/>
      <c r="H60" s="251"/>
      <c r="I60" s="204" t="s">
        <v>173</v>
      </c>
      <c r="J60" s="204" t="s">
        <v>171</v>
      </c>
      <c r="K60" s="204" t="s">
        <v>172</v>
      </c>
      <c r="L60" s="204" t="s">
        <v>173</v>
      </c>
      <c r="M60" s="204" t="s">
        <v>171</v>
      </c>
      <c r="N60" s="204" t="s">
        <v>172</v>
      </c>
      <c r="O60" s="204" t="s">
        <v>173</v>
      </c>
      <c r="P60" s="204" t="s">
        <v>171</v>
      </c>
      <c r="Q60" s="204" t="s">
        <v>172</v>
      </c>
      <c r="R60" s="204" t="s">
        <v>173</v>
      </c>
      <c r="S60" s="204" t="s">
        <v>171</v>
      </c>
      <c r="T60" s="205" t="s">
        <v>172</v>
      </c>
    </row>
    <row r="61" spans="2:20" ht="27" x14ac:dyDescent="0.25">
      <c r="B61" s="206" t="s">
        <v>174</v>
      </c>
      <c r="C61" s="207">
        <v>13.64</v>
      </c>
      <c r="D61" s="207">
        <v>13.64</v>
      </c>
      <c r="E61" s="208">
        <v>0</v>
      </c>
      <c r="F61" s="209">
        <v>7.83</v>
      </c>
      <c r="G61" s="209">
        <v>7.83</v>
      </c>
      <c r="H61" s="208">
        <v>0</v>
      </c>
      <c r="I61" s="209">
        <v>431.16</v>
      </c>
      <c r="J61" s="209">
        <v>42.42</v>
      </c>
      <c r="K61" s="209">
        <v>388.74</v>
      </c>
      <c r="L61" s="210">
        <v>297.18</v>
      </c>
      <c r="M61" s="209">
        <v>42.42</v>
      </c>
      <c r="N61" s="209">
        <v>254.76</v>
      </c>
      <c r="O61" s="209">
        <v>27.28</v>
      </c>
      <c r="P61" s="211">
        <v>27.28</v>
      </c>
      <c r="Q61" s="208">
        <v>0</v>
      </c>
      <c r="R61" s="211">
        <v>15.66</v>
      </c>
      <c r="S61" s="211">
        <v>15.66</v>
      </c>
      <c r="T61" s="212">
        <v>0</v>
      </c>
    </row>
    <row r="62" spans="2:20" ht="27" x14ac:dyDescent="0.25">
      <c r="B62" s="206" t="s">
        <v>175</v>
      </c>
      <c r="C62" s="211">
        <v>29.68</v>
      </c>
      <c r="D62" s="211">
        <v>29.68</v>
      </c>
      <c r="E62" s="208">
        <v>0</v>
      </c>
      <c r="F62" s="211">
        <v>15.76</v>
      </c>
      <c r="G62" s="211">
        <v>15.76</v>
      </c>
      <c r="H62" s="208">
        <v>0</v>
      </c>
      <c r="I62" s="211">
        <v>460.12</v>
      </c>
      <c r="J62" s="211">
        <v>71.38</v>
      </c>
      <c r="K62" s="208">
        <v>388.74</v>
      </c>
      <c r="L62" s="209">
        <v>326.14</v>
      </c>
      <c r="M62" s="211">
        <v>71.38</v>
      </c>
      <c r="N62" s="211">
        <v>254.76</v>
      </c>
      <c r="O62" s="211">
        <v>59.36</v>
      </c>
      <c r="P62" s="211">
        <v>59.36</v>
      </c>
      <c r="Q62" s="208">
        <v>0</v>
      </c>
      <c r="R62" s="211">
        <v>31.52</v>
      </c>
      <c r="S62" s="211">
        <v>31.52</v>
      </c>
      <c r="T62" s="212">
        <v>0</v>
      </c>
    </row>
    <row r="63" spans="2:20" ht="27" x14ac:dyDescent="0.25">
      <c r="B63" s="206" t="s">
        <v>176</v>
      </c>
      <c r="C63" s="211">
        <v>29.68</v>
      </c>
      <c r="D63" s="211">
        <v>29.68</v>
      </c>
      <c r="E63" s="208">
        <v>0</v>
      </c>
      <c r="F63" s="211">
        <v>15.76</v>
      </c>
      <c r="G63" s="211">
        <v>15.76</v>
      </c>
      <c r="H63" s="208">
        <v>0</v>
      </c>
      <c r="I63" s="209">
        <v>460.12</v>
      </c>
      <c r="J63" s="211">
        <v>71.38</v>
      </c>
      <c r="K63" s="209" t="s">
        <v>184</v>
      </c>
      <c r="L63" s="211">
        <v>326.14</v>
      </c>
      <c r="M63" s="211">
        <v>71.38</v>
      </c>
      <c r="N63" s="211">
        <v>254.76</v>
      </c>
      <c r="O63" s="211">
        <v>59.36</v>
      </c>
      <c r="P63" s="211">
        <v>59.36</v>
      </c>
      <c r="Q63" s="208">
        <v>0</v>
      </c>
      <c r="R63" s="211">
        <v>31.52</v>
      </c>
      <c r="S63" s="211" t="s">
        <v>177</v>
      </c>
      <c r="T63" s="212">
        <v>0</v>
      </c>
    </row>
    <row r="64" spans="2:20" ht="40.5" x14ac:dyDescent="0.25">
      <c r="B64" s="206" t="s">
        <v>178</v>
      </c>
      <c r="C64" s="211">
        <v>61.82</v>
      </c>
      <c r="D64" s="211">
        <v>61.82</v>
      </c>
      <c r="E64" s="208">
        <v>0</v>
      </c>
      <c r="F64" s="211">
        <v>12.5</v>
      </c>
      <c r="G64" s="211">
        <v>12.5</v>
      </c>
      <c r="H64" s="208">
        <v>0</v>
      </c>
      <c r="I64" s="211">
        <v>506.46</v>
      </c>
      <c r="J64" s="208">
        <v>117.72</v>
      </c>
      <c r="K64" s="209" t="s">
        <v>184</v>
      </c>
      <c r="L64" s="211">
        <v>372.48</v>
      </c>
      <c r="M64" s="211">
        <v>117.72</v>
      </c>
      <c r="N64" s="211" t="s">
        <v>179</v>
      </c>
      <c r="O64" s="211">
        <v>123.64</v>
      </c>
      <c r="P64" s="211">
        <v>123.64</v>
      </c>
      <c r="Q64" s="208">
        <v>0</v>
      </c>
      <c r="R64" s="211">
        <v>25</v>
      </c>
      <c r="S64" s="208">
        <v>25</v>
      </c>
      <c r="T64" s="212">
        <v>0</v>
      </c>
    </row>
    <row r="65" spans="2:20" ht="16.5" x14ac:dyDescent="0.3">
      <c r="B65" s="199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8"/>
    </row>
    <row r="66" spans="2:20" ht="16.5" x14ac:dyDescent="0.3">
      <c r="B66" s="214" t="s">
        <v>185</v>
      </c>
      <c r="C66" s="72">
        <f>[1]Determ!I74</f>
        <v>0</v>
      </c>
      <c r="D66" s="187" t="s">
        <v>142</v>
      </c>
      <c r="E66" s="67"/>
      <c r="F66" s="6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8"/>
    </row>
    <row r="67" spans="2:20" ht="27.75" x14ac:dyDescent="0.3">
      <c r="B67" s="215"/>
      <c r="C67" s="213" t="s">
        <v>180</v>
      </c>
      <c r="D67" s="213" t="s">
        <v>181</v>
      </c>
      <c r="E67" s="213" t="s">
        <v>182</v>
      </c>
      <c r="F67" s="213" t="s">
        <v>183</v>
      </c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1"/>
    </row>
    <row r="68" spans="2:20" ht="16.5" x14ac:dyDescent="0.3">
      <c r="B68" s="214" t="s">
        <v>186</v>
      </c>
      <c r="C68" s="216">
        <f>(5/7*365.25-10)/12*3</f>
        <v>62.723214285714292</v>
      </c>
      <c r="D68" s="72">
        <f>C66*C68/1000</f>
        <v>0</v>
      </c>
      <c r="E68" s="67">
        <f>I63</f>
        <v>460.12</v>
      </c>
      <c r="F68" s="216">
        <f>D68*E68</f>
        <v>0</v>
      </c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8"/>
    </row>
    <row r="69" spans="2:20" ht="27" x14ac:dyDescent="0.3">
      <c r="B69" s="214" t="s">
        <v>187</v>
      </c>
      <c r="C69" s="216">
        <f>(365.25*24/12)-C68</f>
        <v>667.77678571428567</v>
      </c>
      <c r="D69" s="72">
        <f>C66*C69/1000</f>
        <v>0</v>
      </c>
      <c r="E69" s="67">
        <f>L63</f>
        <v>326.14</v>
      </c>
      <c r="F69" s="216">
        <f>D69*E69</f>
        <v>0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8"/>
    </row>
    <row r="70" spans="2:20" ht="17.25" thickBot="1" x14ac:dyDescent="0.35">
      <c r="B70" s="217" t="s">
        <v>5</v>
      </c>
      <c r="C70" s="218">
        <f>SUM(C68:C69)</f>
        <v>730.5</v>
      </c>
      <c r="D70" s="218">
        <f>SUM(D68:D69)</f>
        <v>0</v>
      </c>
      <c r="E70" s="218"/>
      <c r="F70" s="74">
        <f>SUM(F68:F69)</f>
        <v>0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3"/>
    </row>
  </sheetData>
  <mergeCells count="17">
    <mergeCell ref="F59:F60"/>
    <mergeCell ref="G59:G60"/>
    <mergeCell ref="H59:H60"/>
    <mergeCell ref="B56:T56"/>
    <mergeCell ref="B57:B60"/>
    <mergeCell ref="C57:H57"/>
    <mergeCell ref="I57:N57"/>
    <mergeCell ref="O57:T57"/>
    <mergeCell ref="C58:E58"/>
    <mergeCell ref="F58:H58"/>
    <mergeCell ref="I58:K58"/>
    <mergeCell ref="L58:N58"/>
    <mergeCell ref="O58:Q58"/>
    <mergeCell ref="R58:T58"/>
    <mergeCell ref="C59:C60"/>
    <mergeCell ref="D59:D60"/>
    <mergeCell ref="E59:E60"/>
  </mergeCells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LB</vt:lpstr>
      <vt:lpstr>IngMyV</vt:lpstr>
      <vt:lpstr>Incert</vt:lpstr>
      <vt:lpstr>En-doc</vt:lpstr>
      <vt:lpstr>Prod-doc</vt:lpstr>
      <vt:lpstr>Precio</vt:lpstr>
      <vt:lpstr>EfInter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agenor</dc:creator>
  <cp:lastModifiedBy>Jorge Peña</cp:lastModifiedBy>
  <dcterms:created xsi:type="dcterms:W3CDTF">2012-09-28T12:01:20Z</dcterms:created>
  <dcterms:modified xsi:type="dcterms:W3CDTF">2019-05-28T12:39:21Z</dcterms:modified>
</cp:coreProperties>
</file>